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12" windowWidth="9432" windowHeight="11640" activeTab="1"/>
  </bookViews>
  <sheets>
    <sheet name="2011" sheetId="1" r:id="rId1"/>
    <sheet name="12,13" sheetId="2" r:id="rId2"/>
  </sheets>
  <definedNames>
    <definedName name="_ftn1" localSheetId="1">'12,13'!#REF!</definedName>
    <definedName name="_ftn1" localSheetId="0">'2011'!#REF!</definedName>
    <definedName name="_ftn2" localSheetId="1">'12,13'!#REF!</definedName>
    <definedName name="_ftn2" localSheetId="0">'2011'!#REF!</definedName>
    <definedName name="_ftn3" localSheetId="1">'12,13'!#REF!</definedName>
    <definedName name="_ftn3" localSheetId="0">'2011'!#REF!</definedName>
    <definedName name="_ftn4" localSheetId="1">'12,13'!#REF!</definedName>
    <definedName name="_ftn4" localSheetId="0">'2011'!#REF!</definedName>
    <definedName name="_ftnref1" localSheetId="1">'12,13'!#REF!</definedName>
    <definedName name="_ftnref1" localSheetId="0">'2011'!#REF!</definedName>
    <definedName name="_ftnref4" localSheetId="1">'12,13'!#REF!</definedName>
    <definedName name="_ftnref4" localSheetId="0">'2011'!#REF!</definedName>
    <definedName name="_xlnm.Print_Titles" localSheetId="1">'12,13'!$7:$10</definedName>
    <definedName name="_xlnm.Print_Titles" localSheetId="0">'2011'!$7:$10</definedName>
    <definedName name="_xlnm.Print_Area" localSheetId="1">'12,13'!$A$1:$K$496</definedName>
    <definedName name="_xlnm.Print_Area" localSheetId="0">'2011'!$A$1:$J$503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  <author>Customer</author>
  </authors>
  <commentList>
    <comment ref="H4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кап.ремонт гидротехнических сооружений
</t>
        </r>
      </text>
    </comment>
    <comment ref="J462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безхозные линии
</t>
        </r>
      </text>
    </comment>
    <comment ref="J110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1380-деп.запрос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Customer</author>
  </authors>
  <commentList>
    <comment ref="J4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кап.ремонт гидротехнических сооружений
</t>
        </r>
      </text>
    </comment>
    <comment ref="K4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кап.ремонт гидротехнических сооружений
</t>
        </r>
      </text>
    </comment>
    <comment ref="H4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кап.ремонт гидротехнических сооружений
</t>
        </r>
      </text>
    </comment>
    <comment ref="J106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1380-деп.запрос
</t>
        </r>
      </text>
    </comment>
    <comment ref="K106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1380-деп.запрос
</t>
        </r>
      </text>
    </comment>
  </commentList>
</comments>
</file>

<file path=xl/sharedStrings.xml><?xml version="1.0" encoding="utf-8"?>
<sst xmlns="http://schemas.openxmlformats.org/spreadsheetml/2006/main" count="4953" uniqueCount="538">
  <si>
    <t>Другие вопросы в области национальной экономики</t>
  </si>
  <si>
    <t>Оказание других видов социальной помощи</t>
  </si>
  <si>
    <t>Охрана семьи и детства</t>
  </si>
  <si>
    <t>260 08 00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</si>
  <si>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</si>
  <si>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</si>
  <si>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</si>
  <si>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</si>
  <si>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</si>
  <si>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</si>
  <si>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516 01 10</t>
  </si>
  <si>
    <t>Фонд финансовой поддержки</t>
  </si>
  <si>
    <t>Руководство и управление в сфере устновленных функций органов государственной власти субъектов РФ и органов местного самоуправления</t>
  </si>
  <si>
    <t>516 01 30</t>
  </si>
  <si>
    <t>517 00 00</t>
  </si>
  <si>
    <t>521 01 04</t>
  </si>
  <si>
    <t>521 01 02</t>
  </si>
  <si>
    <t>521 01 03</t>
  </si>
  <si>
    <t>софинансирование расходов местных бюджетов  по электроэнергии, отпускаемой дизельными и гидроэлектростанциями бюджетным учереждениям муниципальных образований (фонд софинансирования)</t>
  </si>
  <si>
    <t>дк</t>
  </si>
  <si>
    <t>057</t>
  </si>
  <si>
    <t>068</t>
  </si>
  <si>
    <t>Субсидии на государственную поддержку малого предпринимательства, включая крестьянские (фермерские) хозяйства</t>
  </si>
  <si>
    <t>Региональные целевые программы</t>
  </si>
  <si>
    <t>522 00 00</t>
  </si>
  <si>
    <t>Функционирование органов в сфере национальной безопасности, правоохранительной деятельности и обороны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</si>
  <si>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</si>
  <si>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522 96 06</t>
  </si>
  <si>
    <t>5229606</t>
  </si>
  <si>
    <t>7950100</t>
  </si>
  <si>
    <t>МЦП "Реформирование муниципальных финансов на 2006-2009 годы"</t>
  </si>
  <si>
    <t>795 06 00</t>
  </si>
  <si>
    <t>795 07 00</t>
  </si>
  <si>
    <t>795 05 00</t>
  </si>
  <si>
    <t>МЦП "Развитие агропромышленного комплекса в Кош-Агачском районе на 2008-2017 годы"</t>
  </si>
  <si>
    <t>795 03 00</t>
  </si>
  <si>
    <t>795 02 00</t>
  </si>
  <si>
    <t>795 04 00</t>
  </si>
  <si>
    <t xml:space="preserve">МЦП "Отходы на 2008-2013 годы муниципального образования "Кош-Агачский район" </t>
  </si>
  <si>
    <t xml:space="preserve">МЦП "Демографическое развитие Кош-Агачского района на 2008-2010 годы" </t>
  </si>
  <si>
    <t>МЦП "Поддержка и развитие малого предпринимательства и туризма в муниципальном образовании "Кош-Агачский район" на 2009-2012 годы</t>
  </si>
  <si>
    <t>Субсидии юридическим лицам (топливо)</t>
  </si>
  <si>
    <t>Целевые программы муниципальных образований</t>
  </si>
  <si>
    <t>795 00 00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</si>
  <si>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</si>
  <si>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</si>
  <si>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000 00 00 </t>
  </si>
  <si>
    <t>507 99 01</t>
  </si>
  <si>
    <t>469 99 02</t>
  </si>
  <si>
    <t>Национальная экономика</t>
  </si>
  <si>
    <t>3450000</t>
  </si>
  <si>
    <t>3450100</t>
  </si>
  <si>
    <t>3400000</t>
  </si>
  <si>
    <t>Малое предпринимательство</t>
  </si>
  <si>
    <t>Библиотеки</t>
  </si>
  <si>
    <t>442 00 00</t>
  </si>
  <si>
    <t>442 99 00</t>
  </si>
  <si>
    <t>002 00 00</t>
  </si>
  <si>
    <t>Глава муниципального образования</t>
  </si>
  <si>
    <t>Выполнение функций органами местного самоуправления</t>
  </si>
  <si>
    <t>002 03 00</t>
  </si>
  <si>
    <t>Центральный аппарат</t>
  </si>
  <si>
    <t>002 04 00</t>
  </si>
  <si>
    <t>Иные безвозмездные и безвозвратные перечисления</t>
  </si>
  <si>
    <t>520 00 00</t>
  </si>
  <si>
    <t>009</t>
  </si>
  <si>
    <t>008</t>
  </si>
  <si>
    <t>007</t>
  </si>
  <si>
    <t>00</t>
  </si>
  <si>
    <t>расходов бюджета МО "Кош-Агачский район"</t>
  </si>
  <si>
    <t>432 99 00</t>
  </si>
  <si>
    <t>Другие вопросы в области образования</t>
  </si>
  <si>
    <t>Учреждения, обеспечивающие предоставление услуг в сфере здравоохранения</t>
  </si>
  <si>
    <t>469 00 00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</si>
  <si>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</si>
  <si>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</si>
  <si>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</si>
  <si>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Амбулаторная помощь</t>
  </si>
  <si>
    <t>Фельдшерско-акушерские пункты</t>
  </si>
  <si>
    <t>478 00 00</t>
  </si>
  <si>
    <t>478 99 00</t>
  </si>
  <si>
    <t>Выравнивание бюджетной обеспеченности поселений из районного фонда финансовой поддержки</t>
  </si>
  <si>
    <t>Выравнивание бюджетной обеспеченности поселений из регионального фонда финансовой поддержки</t>
  </si>
  <si>
    <t>Субсидии юридическим лицам</t>
  </si>
  <si>
    <t xml:space="preserve">Прочие дотации </t>
  </si>
  <si>
    <t>Поддержка мер по обеспечению сбалансированности бюджетов</t>
  </si>
  <si>
    <t>517 02 00</t>
  </si>
  <si>
    <t>999</t>
  </si>
  <si>
    <t>260 31 00</t>
  </si>
  <si>
    <t>Администрация МО "Кош-Агачский район"</t>
  </si>
  <si>
    <t xml:space="preserve">05 </t>
  </si>
  <si>
    <t>Составление (изменение и дополнение) списков кандидатов в присяжные заседатели федеральных судов общей юрисдикции в РФ</t>
  </si>
  <si>
    <t>Проведение выборов главы муниципального образования</t>
  </si>
  <si>
    <t>Субсидии на завоз семян для выращивания кормовых культур в северных районах страны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</si>
  <si>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</si>
  <si>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</si>
  <si>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</si>
  <si>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440 99 02</t>
  </si>
  <si>
    <t>Здравоохранение, физическая культура и спорт</t>
  </si>
  <si>
    <t>Стационарная медицинская помощь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</si>
  <si>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</si>
  <si>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</si>
  <si>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</si>
  <si>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изменения(+;-)</t>
  </si>
  <si>
    <t>Сумма с учетом изменений</t>
  </si>
  <si>
    <t>521 01 00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</si>
  <si>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</si>
  <si>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</si>
  <si>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</si>
  <si>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 xml:space="preserve">Итого расходов </t>
  </si>
  <si>
    <t>Мерроприятия по предупреждению и ликвидации последствий чрезвычайных ситуаций и стихийных бедствий</t>
  </si>
  <si>
    <t>Периодические издания, учрежденные органами законодательной и исполнительной власти</t>
  </si>
  <si>
    <t>Обеспечение жильем молодых семей</t>
  </si>
  <si>
    <t>501</t>
  </si>
  <si>
    <t>Компенсация цасти родительской платы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</si>
  <si>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</si>
  <si>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</si>
  <si>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</si>
  <si>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</si>
  <si>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001</t>
  </si>
  <si>
    <t>505 29 01</t>
  </si>
  <si>
    <t>505 30 00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</si>
  <si>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</si>
  <si>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на осуществление гос.полномочий по лицензированию розничной </t>
  </si>
  <si>
    <t>002 04 03</t>
  </si>
  <si>
    <t>Субсидии "Обеспечение земельных участков коммунальной инфраструктуры в целях жилищного строительства в РА" РЦП "Жилище" (2003-2010 годы)"</t>
  </si>
  <si>
    <t>340 03 01</t>
  </si>
  <si>
    <t>Субсидии на реализацию РЦП "Поддержка реформирования общественных финансов РА на 2008-2009 гг"</t>
  </si>
  <si>
    <t>Содержание автомобильных дорог общего пользования</t>
  </si>
  <si>
    <t>315 02 00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</si>
  <si>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</si>
  <si>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</si>
  <si>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</si>
  <si>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</si>
  <si>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</si>
  <si>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315 02 03</t>
  </si>
  <si>
    <t>12</t>
  </si>
  <si>
    <t>Выполнение функций бюджетными учреждениями (местный)</t>
  </si>
  <si>
    <t>Дворцы и дома культуры, другие учреждения культуры и средств массовой информации (архив)</t>
  </si>
  <si>
    <t>Выполнение функций органами местного самоуправления КДН</t>
  </si>
  <si>
    <t>002 04 01</t>
  </si>
  <si>
    <t>Субсидии на обеспечение жильем молодых семей</t>
  </si>
  <si>
    <t>Дорожное хозяйство</t>
  </si>
  <si>
    <t>315 00 00</t>
  </si>
  <si>
    <t>Поддержка дорожного хозяйства</t>
  </si>
  <si>
    <t>092</t>
  </si>
  <si>
    <t>600 00 00</t>
  </si>
  <si>
    <t>600 02 00</t>
  </si>
  <si>
    <t>104 00 00</t>
  </si>
  <si>
    <t>104 02 00</t>
  </si>
  <si>
    <t>Фонд софинансирования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</si>
  <si>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</si>
  <si>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</si>
  <si>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Прочие расходы</t>
  </si>
  <si>
    <t>Резервные фонды местных администраций</t>
  </si>
  <si>
    <t>070 05 00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</si>
  <si>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</si>
  <si>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</si>
  <si>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</si>
  <si>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</si>
  <si>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</si>
  <si>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</si>
  <si>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</si>
  <si>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440 99 00</t>
  </si>
  <si>
    <t>351 00 00</t>
  </si>
  <si>
    <t>020 00 03</t>
  </si>
  <si>
    <t>020 04 00</t>
  </si>
  <si>
    <t>К  О  Д  Ы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</si>
  <si>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</si>
  <si>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</si>
  <si>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</si>
  <si>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</si>
  <si>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</si>
  <si>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</si>
  <si>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МУ "Управление социального развития" администрации МО "Кош-Агачский район"</t>
  </si>
  <si>
    <t>МУ "Отдел культуры" МО "Кош-Агачский район"</t>
  </si>
  <si>
    <t>Управление образования, спорта и молодежной политики Администрации МО "Кош-Агачский район"</t>
  </si>
  <si>
    <t>Процентные платежи по муниципальному долгу</t>
  </si>
  <si>
    <t>065 03 00</t>
  </si>
  <si>
    <t>Резервные фонды</t>
  </si>
  <si>
    <t>070 00 00</t>
  </si>
  <si>
    <t>Жилищно-коммунальное хозяйство</t>
  </si>
  <si>
    <t>Жилищное хозяйство</t>
  </si>
  <si>
    <t>Благоустройство территорий сельских поселений, городского округа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</si>
  <si>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</si>
  <si>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 xml:space="preserve">102 01 02 </t>
  </si>
  <si>
    <t>Поддержка коммунального хозяйства</t>
  </si>
  <si>
    <t xml:space="preserve">092 </t>
  </si>
  <si>
    <t>Дотации</t>
  </si>
  <si>
    <t>517 02 01</t>
  </si>
  <si>
    <t>102 01 00</t>
  </si>
  <si>
    <t>Обеспечение мер социальной поддержки реабилитированных лиц и лиц, признанных пострадавшими от политических репрессий</t>
  </si>
  <si>
    <t>505 48 01</t>
  </si>
  <si>
    <t>Мероприятия в области образования</t>
  </si>
  <si>
    <t>436 00 00</t>
  </si>
  <si>
    <t>Субвенции бюджетам субъектов Российской Федерации и муниципальных образований</t>
  </si>
  <si>
    <t>Фонд компенсаций</t>
  </si>
  <si>
    <t>Учебно-методические кабинеты, централизованные бухгалтерии,группы хозяйственного обслуживания, учебные фильмотеки, межшкольные учебно-производственные комбинаты, логопедические пункты</t>
  </si>
  <si>
    <t>Финансовый отдел администрации МО "Кош-Агачский район"</t>
  </si>
  <si>
    <t>Федеральная целевая программа «Жилище» на 2002 - 2010 годы (второй этап)</t>
  </si>
  <si>
    <t>Культура</t>
  </si>
  <si>
    <t>Культура, кинематография, средства массовой информации"</t>
  </si>
  <si>
    <t xml:space="preserve">07 </t>
  </si>
  <si>
    <t>421 99 01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</si>
  <si>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</si>
  <si>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</si>
  <si>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</si>
  <si>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</si>
  <si>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520 09 00</t>
  </si>
  <si>
    <t>999 00 00</t>
  </si>
  <si>
    <t>14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</si>
  <si>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</si>
  <si>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</si>
  <si>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</si>
  <si>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тыс. руб.</t>
  </si>
  <si>
    <t xml:space="preserve">Наименование 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</si>
  <si>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</si>
  <si>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</si>
  <si>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795 08 00</t>
  </si>
  <si>
    <t>795 08 01</t>
  </si>
  <si>
    <t>795 08 02</t>
  </si>
  <si>
    <t>795 08 03</t>
  </si>
  <si>
    <t>795 08 04</t>
  </si>
  <si>
    <t>МЦП "Предупреждение и борьба с заболеваниями социального характера в Кош-Агачском районе на 2007-2011 годы", в т.ч. подпрограммы:</t>
  </si>
  <si>
    <t>МЦП "Профилактика и предупреждение распространения туберкулеза в Кош-Агачском районе на 2007-2011 годы"</t>
  </si>
  <si>
    <t>МЦП "Профилактика и предупреждение распространения ВИЧ/СПИД и вирусных гепатитов гемоконтактным механизмом передачи в Кош-Агачском районе на 2008-2012 годы"</t>
  </si>
  <si>
    <t>МЦП "Вакцинапрофилактика в Кош-Агачском районе на 2008-2012 годы"</t>
  </si>
  <si>
    <t xml:space="preserve">795 09 00 </t>
  </si>
  <si>
    <t xml:space="preserve">795 10 00 </t>
  </si>
  <si>
    <t>МЦП "Охрана матери и детства в Кош-Агачском районе на 2007-2011 годы"</t>
  </si>
  <si>
    <t>МЦП "Профилактика эндемического зоба на территории Кош-Агачского района на 2007-2010 годы"</t>
  </si>
  <si>
    <t xml:space="preserve">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</si>
  <si>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505 86 00</t>
  </si>
  <si>
    <t>505 86 01</t>
  </si>
  <si>
    <t>505 86 02</t>
  </si>
  <si>
    <t>505 86 03</t>
  </si>
  <si>
    <t>530  001</t>
  </si>
  <si>
    <t>938</t>
  </si>
  <si>
    <t>РБ</t>
  </si>
  <si>
    <t>МБ</t>
  </si>
  <si>
    <t>098 02 02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</si>
  <si>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</si>
  <si>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</si>
  <si>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</si>
  <si>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Благоустройство</t>
  </si>
  <si>
    <t>003</t>
  </si>
  <si>
    <t>006</t>
  </si>
  <si>
    <t>005</t>
  </si>
  <si>
    <t>010</t>
  </si>
  <si>
    <t>013</t>
  </si>
  <si>
    <t>102 00 00</t>
  </si>
  <si>
    <t>Депутаты представительного органа муниципального образования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</si>
  <si>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несовершенолетними детьми</t>
  </si>
  <si>
    <t>Обеспечение жильем инвалидов войны и участников боевых действий, участников ВОВ, ветеранов боевых действий, военослужащих, проходивших военную службу в период ВОВ, инвалидов и семей, имеющих детей инвалидов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</si>
  <si>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</si>
  <si>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</si>
  <si>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</si>
  <si>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491 00 00</t>
  </si>
  <si>
    <t>Перечисления другим бюджетам бюджетной системы Российской Федерации</t>
  </si>
  <si>
    <t>Обеспечение мер социальной поддержки для лиц, награжденных знаком "Почетный донор СССР", "Почетный донор России"</t>
  </si>
  <si>
    <t>Оплата жильщно-коммунальных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</si>
  <si>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</si>
  <si>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</si>
  <si>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522 28 00</t>
  </si>
  <si>
    <t>432 00 00</t>
  </si>
  <si>
    <t>470 99 02</t>
  </si>
  <si>
    <t>505 33 00</t>
  </si>
  <si>
    <t>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</si>
  <si>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</si>
  <si>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</si>
  <si>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</si>
  <si>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</si>
  <si>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Коммунальное хозяйство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</si>
  <si>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</si>
  <si>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</si>
  <si>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</si>
  <si>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</si>
  <si>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</si>
  <si>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</si>
  <si>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</si>
  <si>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</si>
  <si>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</si>
  <si>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</si>
  <si>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</si>
  <si>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</si>
  <si>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</si>
  <si>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Судебная система</t>
  </si>
  <si>
    <t>001 40 00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</si>
  <si>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</si>
  <si>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</si>
  <si>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</si>
  <si>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</si>
  <si>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000 00 00</t>
  </si>
  <si>
    <t>Проведение выборов и референдумов</t>
  </si>
  <si>
    <t>020 00 00</t>
  </si>
  <si>
    <t xml:space="preserve">055 </t>
  </si>
  <si>
    <t>500</t>
  </si>
  <si>
    <t>МУЗ Кош-Агачская центральная районная больница МО "Кош-Агачский район"</t>
  </si>
  <si>
    <t xml:space="preserve">Целевая статья </t>
  </si>
  <si>
    <t>Вид расхода</t>
  </si>
  <si>
    <t>505 46 00</t>
  </si>
  <si>
    <t>505 48 00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</si>
  <si>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</si>
  <si>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</si>
  <si>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</si>
  <si>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</si>
  <si>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</si>
  <si>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</si>
  <si>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</si>
  <si>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</si>
  <si>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</si>
  <si>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</si>
  <si>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11</t>
  </si>
  <si>
    <t>436 53 00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</si>
  <si>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</si>
  <si>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</si>
  <si>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</si>
  <si>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</si>
  <si>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</si>
  <si>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Дворцы и дома культуры, другие учреждения культуры и средств массовой информации</t>
  </si>
  <si>
    <t>440 00 00</t>
  </si>
  <si>
    <t>423 99 02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</si>
  <si>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</si>
  <si>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</si>
  <si>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</si>
  <si>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</si>
  <si>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</si>
  <si>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</si>
  <si>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</si>
  <si>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Пенсии</t>
  </si>
  <si>
    <t>490 00 00</t>
  </si>
  <si>
    <t>Доплаты к пенсиям, дополнительное пенсионное обеспечение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</si>
  <si>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</si>
  <si>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</si>
  <si>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</si>
  <si>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074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</si>
  <si>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</si>
  <si>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</si>
  <si>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</si>
  <si>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450 06 01</t>
  </si>
  <si>
    <t>421 99 02</t>
  </si>
  <si>
    <t xml:space="preserve">Социальные выплаты </t>
  </si>
  <si>
    <t>Социальные выплаты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</si>
  <si>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</si>
  <si>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</si>
  <si>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</si>
  <si>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</si>
  <si>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</si>
  <si>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</si>
  <si>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</si>
  <si>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</si>
  <si>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Государственная поддержка в сфере культуры, кинематографии и средств массовой информации</t>
  </si>
  <si>
    <t>014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</si>
  <si>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</si>
  <si>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</si>
  <si>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</si>
  <si>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</si>
  <si>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055</t>
  </si>
  <si>
    <t>Ведомственная  структура</t>
  </si>
  <si>
    <t>07</t>
  </si>
  <si>
    <t>04</t>
  </si>
  <si>
    <t>05</t>
  </si>
  <si>
    <t>09</t>
  </si>
  <si>
    <t>10</t>
  </si>
  <si>
    <t>01</t>
  </si>
  <si>
    <t>02</t>
  </si>
  <si>
    <t>03</t>
  </si>
  <si>
    <t>06</t>
  </si>
  <si>
    <t>08</t>
  </si>
  <si>
    <t>Субсидии на софинансирование расходов местных бюджетов  по электроэнергии, отпускаемой дизельными и гидроэлектростанциями бюджетным учереждениям муниципальных образований</t>
  </si>
  <si>
    <t>Периодическая печать и издательства</t>
  </si>
  <si>
    <t>457 00 00</t>
  </si>
  <si>
    <t>457 85 00</t>
  </si>
  <si>
    <t>МЦП "Профилактика правонарушений в муниципальном образовании "Кош-Агачский район"  в 2006-2010 годах"</t>
  </si>
  <si>
    <t>МЦП "Жилье молодым семьям Кош-Агачского района на 2007-2010 годы"</t>
  </si>
  <si>
    <t>МЦП "Повышение безопасности дорожного движения в Кош-Агачском районе на 2007-2009 г.г."</t>
  </si>
  <si>
    <t xml:space="preserve">795 11 00 </t>
  </si>
  <si>
    <t>МЦП "Совершенствование первичной медико-санитарной помощи населению Кош-Агачского района на 2009-2010 годы"</t>
  </si>
  <si>
    <t xml:space="preserve">795 12 00 </t>
  </si>
  <si>
    <t>МЦП "Обеспечение санитарно-эпидемиологического благополучия при оказании медицинской помощи населению Кош-Агачского района на 2009-2011 годы"</t>
  </si>
  <si>
    <t>МЦП "Профилактика и предупреждение внутрибольничных инфекций в ЦРБ в Кош-Агачском районе на 2005-2010 годы"</t>
  </si>
  <si>
    <t>795 13 00</t>
  </si>
  <si>
    <t>002 04 04</t>
  </si>
  <si>
    <t>421 99 03</t>
  </si>
  <si>
    <t>421 99 04</t>
  </si>
  <si>
    <t>421 99 05</t>
  </si>
  <si>
    <t>421 99 06</t>
  </si>
  <si>
    <t>002 04 05</t>
  </si>
  <si>
    <t>муниципальные целевые программы</t>
  </si>
  <si>
    <t>092 99 00</t>
  </si>
  <si>
    <t>421 99 12</t>
  </si>
  <si>
    <t>421 99 22</t>
  </si>
  <si>
    <t>505 55 10</t>
  </si>
  <si>
    <t>505 55 21</t>
  </si>
  <si>
    <t>505 55 22</t>
  </si>
  <si>
    <t>505 55 20</t>
  </si>
  <si>
    <t>505 55 30</t>
  </si>
  <si>
    <t>505 55 00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</si>
  <si>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</si>
  <si>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</si>
  <si>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</si>
  <si>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</si>
  <si>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МЦП "Матеря-героини"</t>
  </si>
  <si>
    <t>795 14 00</t>
  </si>
  <si>
    <t>505 55 31</t>
  </si>
  <si>
    <t>505 55 11</t>
  </si>
  <si>
    <t>СОЦИАЛЬНАЯ ПОЛИТИКА</t>
  </si>
  <si>
    <t xml:space="preserve">Выполнение функций органами местного самоуправления </t>
  </si>
  <si>
    <t>глава</t>
  </si>
  <si>
    <t>150</t>
  </si>
  <si>
    <t>Всего расходы</t>
  </si>
  <si>
    <t>итого условно утверждаемые расходы</t>
  </si>
  <si>
    <t>99</t>
  </si>
  <si>
    <t>505 65 00</t>
  </si>
  <si>
    <t>505 60 00</t>
  </si>
  <si>
    <t>505 66 00</t>
  </si>
  <si>
    <t>505 67 00</t>
  </si>
  <si>
    <t>505 68 00</t>
  </si>
  <si>
    <t>РЦП "Повышение устойчивости жилых домов, основных объектов и систем жизнеобеспечения в РА на 2010-2013 годы" (Минрегион)</t>
  </si>
  <si>
    <t>440 99 01</t>
  </si>
  <si>
    <t>сумма утвержденная</t>
  </si>
  <si>
    <t>сумма с учетом изменений</t>
  </si>
  <si>
    <t>Медицинская помощь в дневных стационарах всех типов</t>
  </si>
  <si>
    <t>Другие вопросы в области здравоохранения</t>
  </si>
  <si>
    <t>изменения     (+;-)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</si>
  <si>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оставщихся без попечения родителей, и лиц из их числа</t>
  </si>
  <si>
    <t>Физическая культура</t>
  </si>
  <si>
    <t>ВЦП "Совершенствование молодежной политики на территориии МО "Кош-Агачский район"</t>
  </si>
  <si>
    <t>795  17 00</t>
  </si>
  <si>
    <t xml:space="preserve">Выполнение функций бюджетными учреждениями </t>
  </si>
  <si>
    <t>795  18 00</t>
  </si>
  <si>
    <t>505 36 01</t>
  </si>
  <si>
    <t>001 61 00</t>
  </si>
  <si>
    <t>осуществление  полномочий по подготовке проведения статистических переписей</t>
  </si>
  <si>
    <t>001 43 00</t>
  </si>
  <si>
    <t>осуществление государственных полномочий в области архивного дела</t>
  </si>
  <si>
    <t>795 20 00</t>
  </si>
  <si>
    <t>Средства массовой информации</t>
  </si>
  <si>
    <t>13</t>
  </si>
  <si>
    <t>469 99 03</t>
  </si>
  <si>
    <t>469 99 04</t>
  </si>
  <si>
    <t>508 99 00</t>
  </si>
  <si>
    <t>508 00 00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</si>
  <si>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</si>
  <si>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001 63 00</t>
  </si>
  <si>
    <t>МЦП "Гемодиализ на 2010-2012 годы"</t>
  </si>
  <si>
    <t>795 21 00</t>
  </si>
  <si>
    <t>МЦП "Ветераны Великой Отечественной войны 2010-2012 годы"</t>
  </si>
  <si>
    <t>795 22 00</t>
  </si>
  <si>
    <t>МЦП "Материальная и адресная помощь гражданам, находящимся в трудной жизненной ситуации на 2010-2012 годы"</t>
  </si>
  <si>
    <t>795 23 00</t>
  </si>
  <si>
    <t>Обслуживание внутреннего государственного и муниципального долга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</si>
  <si>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</si>
  <si>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001 62 00</t>
  </si>
  <si>
    <t xml:space="preserve"> осуществление гос.полномочий по лицензированию розничной продажи алкогольной продукции</t>
  </si>
  <si>
    <t>001 65 00</t>
  </si>
  <si>
    <t>оздоровление детей школьного возраста</t>
  </si>
  <si>
    <t>432 02 00</t>
  </si>
  <si>
    <t>505 34 01</t>
  </si>
  <si>
    <t>505 34 02</t>
  </si>
  <si>
    <t>280 00 00</t>
  </si>
  <si>
    <t>280 03 00</t>
  </si>
  <si>
    <t>Водное хозяйство</t>
  </si>
  <si>
    <t>Водохозяйственные мероприятия</t>
  </si>
  <si>
    <t>Осуществление капитального ремонта гидротехнических сооружений муниципальных образований</t>
  </si>
  <si>
    <t>Прочие межбюджетные трансферты общего характера</t>
  </si>
  <si>
    <t>810 10 00</t>
  </si>
  <si>
    <t>Софинансирование расходных обязательств, возникающих при выполнении полномочии органов местного самоуправления по вопросам местного значения</t>
  </si>
  <si>
    <t>810 10 04</t>
  </si>
  <si>
    <t>Софинансирование расходов местных бюджетов по электроэнергии, отпускаемой дизельными электростанциями и гидроэлектростанциями бюджетным учреждениям муниципальных образований</t>
  </si>
  <si>
    <t>810 10 03</t>
  </si>
  <si>
    <t>505 70 00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</si>
  <si>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</si>
  <si>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 795 00 00</t>
  </si>
  <si>
    <t>795 16 00</t>
  </si>
  <si>
    <t>МЦП "Развитие физической культуры и спорта на территории МО "Кош-Агачский район"</t>
  </si>
  <si>
    <t>Другие вопросы в области физической культуры и спорта</t>
  </si>
  <si>
    <t>2012 год принятый в 2009 году</t>
  </si>
  <si>
    <t>2012 год</t>
  </si>
  <si>
    <t>Сумма на 2013 год</t>
  </si>
  <si>
    <t>МЦП "Социальное экономическое развитие коренных малочисленных народов"</t>
  </si>
  <si>
    <t>505 69 00</t>
  </si>
  <si>
    <t>Осуществление назначения и выплаты доплат к пенсиям</t>
  </si>
  <si>
    <t>432 99 01</t>
  </si>
  <si>
    <t>432 99 11</t>
  </si>
  <si>
    <t>Национальная оборона</t>
  </si>
  <si>
    <t>Мобилизационная и вневойсковая подготовка</t>
  </si>
  <si>
    <t>090</t>
  </si>
  <si>
    <t>051</t>
  </si>
  <si>
    <t>ВЦП "Совершенствование летнего отдыхана территориии МО "Кош-Агачский район"</t>
  </si>
  <si>
    <t xml:space="preserve">субвенции для выплаты гражданам адресных субсидий на оплату жилого помещения и коммунальных услуг </t>
  </si>
  <si>
    <t xml:space="preserve">субвенции на предоставление мер соц.поддержки ветеранам труда РА </t>
  </si>
  <si>
    <t xml:space="preserve">Предоставление мер социальной поддержки некоторым категориям работников, проживающим в сельской местности РА </t>
  </si>
  <si>
    <t>предоставление мер социальной поддержки многодетным семьям</t>
  </si>
  <si>
    <t>ВОВ</t>
  </si>
  <si>
    <t xml:space="preserve">мат.помощь </t>
  </si>
  <si>
    <t>Предоставление мер социальной поддержки некоторым категориям работников, проживающим в сельской местности РА</t>
  </si>
  <si>
    <t>370</t>
  </si>
  <si>
    <t>918</t>
  </si>
  <si>
    <t>ВЦП "Совершенствование летнего отдыха на территориии МО "Кош-Агачский район"</t>
  </si>
  <si>
    <t>939</t>
  </si>
  <si>
    <t>935</t>
  </si>
  <si>
    <t>161</t>
  </si>
  <si>
    <t>958</t>
  </si>
  <si>
    <t>947</t>
  </si>
  <si>
    <t>215</t>
  </si>
  <si>
    <t>942</t>
  </si>
  <si>
    <t>933</t>
  </si>
  <si>
    <t>951</t>
  </si>
  <si>
    <t>140</t>
  </si>
  <si>
    <t>952</t>
  </si>
  <si>
    <t>950</t>
  </si>
  <si>
    <t>субвенции на предоставление мер соц.поддержки ветеранам труда РА</t>
  </si>
  <si>
    <t>943</t>
  </si>
  <si>
    <t>953</t>
  </si>
  <si>
    <t>937</t>
  </si>
  <si>
    <t xml:space="preserve">ВОВ </t>
  </si>
  <si>
    <t>мат.помощь</t>
  </si>
  <si>
    <t>940</t>
  </si>
  <si>
    <t>Здравоохранение</t>
  </si>
  <si>
    <t>этот столбец не печатать</t>
  </si>
  <si>
    <t xml:space="preserve"> на плановый период 2012 и 2013 годов</t>
  </si>
  <si>
    <t xml:space="preserve"> на 2011 год</t>
  </si>
  <si>
    <t>Приложение №13</t>
  </si>
  <si>
    <t>Приложение №14</t>
  </si>
  <si>
    <t>522 15 10</t>
  </si>
  <si>
    <t>Субсидии на реализацию РЦП "Повышение устойчивости жилых домов, основных объектов и систем жизнеобеспечения в РА на 2010-2013 годы"</t>
  </si>
  <si>
    <t>Субсидии на реализацию РЦП "Развитие агропромышленного комплекса РА на 2011-2017 годы"</t>
  </si>
  <si>
    <t>795 24 00</t>
  </si>
  <si>
    <t>МЦП "Талант"</t>
  </si>
  <si>
    <t>521 03 00</t>
  </si>
  <si>
    <t>017</t>
  </si>
  <si>
    <t>Перечисления другим бюджетам бюджетной системы РФ</t>
  </si>
  <si>
    <t>иные межбюджетные трансферты</t>
  </si>
  <si>
    <t>бюджетные инвестиции</t>
  </si>
  <si>
    <t>к Решению Районного Совета депутатов "О бюджете МО "Кош-Агачский район" на 2011 год и на плановый период 2012 и 2013 годов" №17-1 от 24.12.2010 г.</t>
  </si>
  <si>
    <t>795  25 00</t>
  </si>
  <si>
    <t>МЦП "Детский сад муниципального образования на 2011-13гг.""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</si>
</sst>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_р_._-;\-* #,##0.0_р_._-;_-* &quot;-&quot;??_р_._-;_-@_-"/>
    <numFmt numFmtId="172" formatCode="0.000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0.0000"/>
    <numFmt numFmtId="180" formatCode="0.00000"/>
    <numFmt numFmtId="181" formatCode="0.000000"/>
    <numFmt numFmtId="182" formatCode="0.0000000"/>
    <numFmt numFmtId="183" formatCode="_-* #,##0.0000_р_._-;\-* #,##0.0000_р_._-;_-* &quot;-&quot;????_р_._-;_-@_-"/>
    <numFmt numFmtId="184" formatCode="#,##0.000"/>
    <numFmt numFmtId="185" formatCode="#,##0.0000"/>
    <numFmt numFmtId="186" formatCode="#,##0.0"/>
  </numFmts>
  <fonts count="6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4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justify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horizontal="justify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6" fillId="33" borderId="11" xfId="0" applyFont="1" applyFill="1" applyBorder="1" applyAlignment="1">
      <alignment horizontal="justify" vertical="justify" wrapText="1"/>
    </xf>
    <xf numFmtId="49" fontId="1" fillId="33" borderId="10" xfId="0" applyNumberFormat="1" applyFont="1" applyFill="1" applyBorder="1" applyAlignment="1">
      <alignment horizontal="center" vertical="justify" wrapText="1"/>
    </xf>
    <xf numFmtId="49" fontId="6" fillId="33" borderId="10" xfId="0" applyNumberFormat="1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justify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vertical="justify" wrapText="1"/>
    </xf>
    <xf numFmtId="0" fontId="1" fillId="33" borderId="11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horizontal="justify" vertical="justify"/>
    </xf>
    <xf numFmtId="0" fontId="1" fillId="33" borderId="11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vertical="justify"/>
    </xf>
    <xf numFmtId="4" fontId="17" fillId="33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18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Alignment="1">
      <alignment horizontal="center" wrapText="1"/>
    </xf>
    <xf numFmtId="4" fontId="16" fillId="33" borderId="0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justify"/>
    </xf>
    <xf numFmtId="0" fontId="1" fillId="33" borderId="11" xfId="0" applyFont="1" applyFill="1" applyBorder="1" applyAlignment="1">
      <alignment wrapText="1"/>
    </xf>
    <xf numFmtId="4" fontId="13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justify" vertical="justify" wrapText="1"/>
    </xf>
    <xf numFmtId="4" fontId="11" fillId="33" borderId="10" xfId="0" applyNumberFormat="1" applyFont="1" applyFill="1" applyBorder="1" applyAlignment="1">
      <alignment/>
    </xf>
    <xf numFmtId="49" fontId="10" fillId="33" borderId="0" xfId="0" applyNumberFormat="1" applyFont="1" applyFill="1" applyAlignment="1">
      <alignment horizontal="center" wrapText="1"/>
    </xf>
    <xf numFmtId="49" fontId="10" fillId="33" borderId="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justify" vertical="justify" wrapText="1"/>
    </xf>
    <xf numFmtId="49" fontId="0" fillId="33" borderId="10" xfId="0" applyNumberFormat="1" applyFill="1" applyBorder="1" applyAlignment="1">
      <alignment horizontal="justify" vertical="justify"/>
    </xf>
    <xf numFmtId="49" fontId="2" fillId="35" borderId="10" xfId="0" applyNumberFormat="1" applyFont="1" applyFill="1" applyBorder="1" applyAlignment="1">
      <alignment horizontal="justify" vertical="justify" wrapText="1"/>
    </xf>
    <xf numFmtId="49" fontId="0" fillId="33" borderId="10" xfId="0" applyNumberFormat="1" applyFill="1" applyBorder="1" applyAlignment="1">
      <alignment horizontal="justify"/>
    </xf>
    <xf numFmtId="49" fontId="11" fillId="33" borderId="10" xfId="0" applyNumberFormat="1" applyFont="1" applyFill="1" applyBorder="1" applyAlignment="1">
      <alignment horizontal="justify" vertical="justify"/>
    </xf>
    <xf numFmtId="49" fontId="0" fillId="33" borderId="0" xfId="0" applyNumberFormat="1" applyFill="1" applyAlignment="1">
      <alignment horizontal="justify"/>
    </xf>
    <xf numFmtId="4" fontId="26" fillId="33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33" borderId="10" xfId="0" applyNumberFormat="1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justify" vertical="justify"/>
    </xf>
    <xf numFmtId="0" fontId="1" fillId="33" borderId="11" xfId="0" applyFont="1" applyFill="1" applyBorder="1" applyAlignment="1">
      <alignment horizontal="justify"/>
    </xf>
    <xf numFmtId="0" fontId="6" fillId="33" borderId="14" xfId="0" applyFont="1" applyFill="1" applyBorder="1" applyAlignment="1">
      <alignment horizontal="justify"/>
    </xf>
    <xf numFmtId="49" fontId="11" fillId="33" borderId="12" xfId="0" applyNumberFormat="1" applyFont="1" applyFill="1" applyBorder="1" applyAlignment="1">
      <alignment horizontal="justify"/>
    </xf>
    <xf numFmtId="0" fontId="6" fillId="33" borderId="12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" fontId="11" fillId="33" borderId="12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justify" wrapText="1"/>
    </xf>
    <xf numFmtId="4" fontId="0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 horizontal="justify" vertical="justify" wrapText="1"/>
    </xf>
    <xf numFmtId="4" fontId="0" fillId="37" borderId="10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 horizontal="justify" vertical="justify"/>
    </xf>
    <xf numFmtId="4" fontId="11" fillId="36" borderId="10" xfId="0" applyNumberFormat="1" applyFont="1" applyFill="1" applyBorder="1" applyAlignment="1">
      <alignment/>
    </xf>
    <xf numFmtId="4" fontId="20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vertical="justify" wrapText="1"/>
    </xf>
    <xf numFmtId="49" fontId="5" fillId="33" borderId="15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4" fontId="11" fillId="33" borderId="16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justify" vertical="justify" wrapText="1"/>
    </xf>
    <xf numFmtId="4" fontId="0" fillId="0" borderId="16" xfId="0" applyNumberForma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justify" vertical="justify" wrapText="1"/>
    </xf>
    <xf numFmtId="49" fontId="3" fillId="0" borderId="10" xfId="0" applyNumberFormat="1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49" fontId="2" fillId="0" borderId="10" xfId="0" applyNumberFormat="1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justify" vertical="justify" wrapText="1"/>
    </xf>
    <xf numFmtId="49" fontId="1" fillId="0" borderId="10" xfId="0" applyNumberFormat="1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" fontId="2" fillId="0" borderId="0" xfId="0" applyNumberFormat="1" applyFont="1" applyFill="1" applyAlignment="1" applyProtection="1">
      <alignment horizontal="right" vertical="justify" wrapText="1"/>
      <protection locked="0"/>
    </xf>
    <xf numFmtId="4" fontId="3" fillId="0" borderId="0" xfId="0" applyNumberFormat="1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justify" vertical="center" wrapText="1"/>
    </xf>
    <xf numFmtId="4" fontId="2" fillId="0" borderId="15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49" fontId="6" fillId="0" borderId="10" xfId="0" applyNumberFormat="1" applyFont="1" applyFill="1" applyBorder="1" applyAlignment="1">
      <alignment horizontal="justify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4" fontId="0" fillId="0" borderId="1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 vertical="justify"/>
    </xf>
    <xf numFmtId="49" fontId="0" fillId="0" borderId="10" xfId="0" applyNumberFormat="1" applyFill="1" applyBorder="1" applyAlignment="1">
      <alignment horizontal="justify" vertical="justify"/>
    </xf>
    <xf numFmtId="0" fontId="1" fillId="0" borderId="11" xfId="0" applyFont="1" applyFill="1" applyBorder="1" applyAlignment="1">
      <alignment horizontal="justify" vertical="center" wrapText="1"/>
    </xf>
    <xf numFmtId="4" fontId="0" fillId="0" borderId="20" xfId="0" applyNumberFormat="1" applyFill="1" applyBorder="1" applyAlignment="1">
      <alignment/>
    </xf>
    <xf numFmtId="0" fontId="1" fillId="0" borderId="11" xfId="0" applyFont="1" applyFill="1" applyBorder="1" applyAlignment="1">
      <alignment vertical="justify" wrapText="1"/>
    </xf>
    <xf numFmtId="0" fontId="3" fillId="0" borderId="17" xfId="0" applyFont="1" applyFill="1" applyBorder="1" applyAlignment="1">
      <alignment horizontal="justify" vertical="justify" wrapText="1"/>
    </xf>
    <xf numFmtId="0" fontId="2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justify"/>
    </xf>
    <xf numFmtId="0" fontId="2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justify" vertical="justify" wrapText="1"/>
    </xf>
    <xf numFmtId="4" fontId="2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vertical="justify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justify" vertical="justify"/>
    </xf>
    <xf numFmtId="49" fontId="11" fillId="0" borderId="10" xfId="0" applyNumberFormat="1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vertical="justify"/>
    </xf>
    <xf numFmtId="0" fontId="1" fillId="0" borderId="11" xfId="0" applyFont="1" applyFill="1" applyBorder="1" applyAlignment="1">
      <alignment horizontal="justify"/>
    </xf>
    <xf numFmtId="49" fontId="0" fillId="0" borderId="10" xfId="0" applyNumberFormat="1" applyFill="1" applyBorder="1" applyAlignment="1">
      <alignment horizontal="justify"/>
    </xf>
    <xf numFmtId="0" fontId="6" fillId="0" borderId="14" xfId="0" applyFont="1" applyFill="1" applyBorder="1" applyAlignment="1">
      <alignment horizontal="justify"/>
    </xf>
    <xf numFmtId="49" fontId="11" fillId="0" borderId="12" xfId="0" applyNumberFormat="1" applyFont="1" applyFill="1" applyBorder="1" applyAlignment="1">
      <alignment horizontal="justify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49" fontId="0" fillId="0" borderId="0" xfId="0" applyNumberFormat="1" applyFill="1" applyAlignment="1">
      <alignment horizontal="justify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2" fillId="33" borderId="11" xfId="0" applyFont="1" applyFill="1" applyBorder="1" applyAlignment="1">
      <alignment horizontal="justify" vertical="justify"/>
    </xf>
    <xf numFmtId="0" fontId="12" fillId="33" borderId="10" xfId="0" applyFont="1" applyFill="1" applyBorder="1" applyAlignment="1">
      <alignment horizontal="justify" vertical="justify"/>
    </xf>
    <xf numFmtId="0" fontId="9" fillId="33" borderId="21" xfId="0" applyFont="1" applyFill="1" applyBorder="1" applyAlignment="1">
      <alignment horizontal="left" vertical="justify" wrapText="1"/>
    </xf>
    <xf numFmtId="0" fontId="9" fillId="33" borderId="16" xfId="0" applyFont="1" applyFill="1" applyBorder="1" applyAlignment="1">
      <alignment horizontal="left" vertical="justify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justify" vertical="justify"/>
    </xf>
    <xf numFmtId="0" fontId="11" fillId="33" borderId="10" xfId="0" applyFont="1" applyFill="1" applyBorder="1" applyAlignment="1">
      <alignment horizontal="justify" vertical="justify"/>
    </xf>
    <xf numFmtId="0" fontId="12" fillId="33" borderId="11" xfId="0" applyFont="1" applyFill="1" applyBorder="1" applyAlignment="1">
      <alignment horizontal="justify" vertical="justify"/>
    </xf>
    <xf numFmtId="0" fontId="12" fillId="33" borderId="10" xfId="0" applyFont="1" applyFill="1" applyBorder="1" applyAlignment="1">
      <alignment horizontal="justify" vertical="justify"/>
    </xf>
    <xf numFmtId="0" fontId="10" fillId="33" borderId="11" xfId="0" applyFont="1" applyFill="1" applyBorder="1" applyAlignment="1">
      <alignment horizontal="justify" vertical="justify" wrapText="1"/>
    </xf>
    <xf numFmtId="0" fontId="10" fillId="33" borderId="10" xfId="0" applyFont="1" applyFill="1" applyBorder="1" applyAlignment="1">
      <alignment horizontal="justify" vertical="justify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17" fillId="33" borderId="0" xfId="0" applyNumberFormat="1" applyFont="1" applyFill="1" applyAlignment="1">
      <alignment horizontal="center"/>
    </xf>
    <xf numFmtId="4" fontId="18" fillId="33" borderId="0" xfId="0" applyNumberFormat="1" applyFont="1" applyFill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23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17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justify" vertical="justify"/>
    </xf>
    <xf numFmtId="0" fontId="11" fillId="0" borderId="10" xfId="0" applyFont="1" applyFill="1" applyBorder="1" applyAlignment="1">
      <alignment horizontal="justify" vertical="justify"/>
    </xf>
    <xf numFmtId="0" fontId="12" fillId="0" borderId="11" xfId="0" applyFont="1" applyFill="1" applyBorder="1" applyAlignment="1">
      <alignment horizontal="justify" vertical="justify"/>
    </xf>
    <xf numFmtId="0" fontId="12" fillId="0" borderId="10" xfId="0" applyFont="1" applyFill="1" applyBorder="1" applyAlignment="1">
      <alignment horizontal="justify" vertical="justify"/>
    </xf>
    <xf numFmtId="0" fontId="12" fillId="0" borderId="11" xfId="0" applyFont="1" applyFill="1" applyBorder="1" applyAlignment="1">
      <alignment horizontal="justify" vertical="justify"/>
    </xf>
    <xf numFmtId="0" fontId="12" fillId="0" borderId="10" xfId="0" applyFont="1" applyFill="1" applyBorder="1" applyAlignment="1">
      <alignment horizontal="justify" vertical="justify"/>
    </xf>
    <xf numFmtId="0" fontId="10" fillId="0" borderId="11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justify" vertical="justify" wrapText="1"/>
    </xf>
    <xf numFmtId="0" fontId="9" fillId="0" borderId="21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04"/>
  <sheetViews>
    <sheetView view="pageBreakPreview" zoomScaleNormal="105" zoomScaleSheetLayoutView="100" zoomScalePageLayoutView="0" workbookViewId="0" topLeftCell="A1">
      <selection activeCell="D300" sqref="D300:E302"/>
    </sheetView>
  </sheetViews>
  <sheetFormatPr defaultColWidth="9.00390625" defaultRowHeight="12.75"/>
  <cols>
    <col min="1" max="1" width="47.50390625" style="43" customWidth="1"/>
    <col min="2" max="2" width="4.875" style="57" hidden="1" customWidth="1"/>
    <col min="3" max="3" width="6.125" style="26" customWidth="1"/>
    <col min="4" max="4" width="6.375" style="27" customWidth="1"/>
    <col min="5" max="5" width="6.875" style="28" customWidth="1"/>
    <col min="6" max="6" width="9.125" style="28" customWidth="1"/>
    <col min="7" max="7" width="6.00390625" style="27" customWidth="1"/>
    <col min="8" max="8" width="15.50390625" style="37" hidden="1" customWidth="1"/>
    <col min="9" max="9" width="13.00390625" style="33" customWidth="1"/>
    <col min="10" max="10" width="14.125" style="33" customWidth="1"/>
  </cols>
  <sheetData>
    <row r="1" spans="1:10" ht="18" customHeight="1">
      <c r="A1" s="7"/>
      <c r="B1" s="50"/>
      <c r="C1" s="24"/>
      <c r="D1" s="24"/>
      <c r="E1" s="24"/>
      <c r="F1" s="24"/>
      <c r="G1" s="24"/>
      <c r="H1" s="32"/>
      <c r="I1" s="205" t="s">
        <v>523</v>
      </c>
      <c r="J1" s="205"/>
    </row>
    <row r="2" spans="1:10" ht="104.25" customHeight="1">
      <c r="A2" s="7"/>
      <c r="B2" s="50"/>
      <c r="C2" s="24"/>
      <c r="D2" s="24"/>
      <c r="E2" s="24"/>
      <c r="F2" s="24"/>
      <c r="G2" s="24"/>
      <c r="H2" s="34"/>
      <c r="I2" s="206" t="s">
        <v>535</v>
      </c>
      <c r="J2" s="206"/>
    </row>
    <row r="3" spans="1:8" ht="15.75">
      <c r="A3" s="201" t="s">
        <v>358</v>
      </c>
      <c r="B3" s="201"/>
      <c r="C3" s="201"/>
      <c r="D3" s="201"/>
      <c r="E3" s="201"/>
      <c r="F3" s="201"/>
      <c r="G3" s="201"/>
      <c r="H3" s="35"/>
    </row>
    <row r="4" spans="1:8" ht="13.5" customHeight="1">
      <c r="A4" s="201" t="s">
        <v>69</v>
      </c>
      <c r="B4" s="201"/>
      <c r="C4" s="201"/>
      <c r="D4" s="201"/>
      <c r="E4" s="201"/>
      <c r="F4" s="201"/>
      <c r="G4" s="201"/>
      <c r="H4" s="35"/>
    </row>
    <row r="5" spans="1:8" ht="14.25" customHeight="1">
      <c r="A5" s="202" t="s">
        <v>522</v>
      </c>
      <c r="B5" s="202"/>
      <c r="C5" s="202"/>
      <c r="D5" s="202"/>
      <c r="E5" s="202"/>
      <c r="F5" s="202"/>
      <c r="G5" s="202"/>
      <c r="H5" s="36"/>
    </row>
    <row r="6" spans="1:8" ht="32.25" customHeight="1" thickBot="1">
      <c r="A6" s="8"/>
      <c r="B6" s="51"/>
      <c r="C6" s="9"/>
      <c r="D6" s="9"/>
      <c r="E6" s="9"/>
      <c r="F6" s="9"/>
      <c r="G6" s="9"/>
      <c r="H6" s="58" t="s">
        <v>520</v>
      </c>
    </row>
    <row r="7" spans="1:10" ht="12.75" customHeight="1">
      <c r="A7" s="191" t="s">
        <v>215</v>
      </c>
      <c r="B7" s="84"/>
      <c r="C7" s="194" t="s">
        <v>167</v>
      </c>
      <c r="D7" s="194"/>
      <c r="E7" s="194"/>
      <c r="F7" s="194"/>
      <c r="G7" s="194"/>
      <c r="H7" s="203" t="s">
        <v>420</v>
      </c>
      <c r="I7" s="207" t="s">
        <v>424</v>
      </c>
      <c r="J7" s="209" t="s">
        <v>421</v>
      </c>
    </row>
    <row r="8" spans="1:10" ht="12.75" customHeight="1">
      <c r="A8" s="192"/>
      <c r="B8" s="73"/>
      <c r="C8" s="3"/>
      <c r="D8" s="193" t="s">
        <v>168</v>
      </c>
      <c r="E8" s="193"/>
      <c r="F8" s="193"/>
      <c r="G8" s="193"/>
      <c r="H8" s="204"/>
      <c r="I8" s="208"/>
      <c r="J8" s="210"/>
    </row>
    <row r="9" spans="1:10" ht="38.25">
      <c r="A9" s="192"/>
      <c r="B9" s="73" t="s">
        <v>19</v>
      </c>
      <c r="C9" s="4" t="s">
        <v>408</v>
      </c>
      <c r="D9" s="5" t="s">
        <v>169</v>
      </c>
      <c r="E9" s="6" t="s">
        <v>170</v>
      </c>
      <c r="F9" s="6" t="s">
        <v>298</v>
      </c>
      <c r="G9" s="1" t="s">
        <v>299</v>
      </c>
      <c r="H9" s="204"/>
      <c r="I9" s="208"/>
      <c r="J9" s="210"/>
    </row>
    <row r="10" spans="1:10" ht="13.5" thickBot="1">
      <c r="A10" s="95">
        <v>1</v>
      </c>
      <c r="B10" s="88"/>
      <c r="C10" s="89">
        <v>2</v>
      </c>
      <c r="D10" s="90">
        <v>3</v>
      </c>
      <c r="E10" s="90">
        <v>4</v>
      </c>
      <c r="F10" s="90">
        <v>5</v>
      </c>
      <c r="G10" s="90">
        <v>6</v>
      </c>
      <c r="H10" s="91">
        <v>7</v>
      </c>
      <c r="I10" s="61">
        <v>7</v>
      </c>
      <c r="J10" s="62">
        <v>8</v>
      </c>
    </row>
    <row r="11" spans="1:10" ht="31.5" customHeight="1">
      <c r="A11" s="189" t="s">
        <v>297</v>
      </c>
      <c r="B11" s="190"/>
      <c r="C11" s="190"/>
      <c r="D11" s="190"/>
      <c r="E11" s="190"/>
      <c r="F11" s="190"/>
      <c r="G11" s="190"/>
      <c r="H11" s="87">
        <f>H12</f>
        <v>38079</v>
      </c>
      <c r="I11" s="97">
        <f aca="true" t="shared" si="0" ref="I11:I74">J11-H11</f>
        <v>5885.93</v>
      </c>
      <c r="J11" s="98">
        <f>J12</f>
        <v>43964.93</v>
      </c>
    </row>
    <row r="12" spans="1:10" ht="25.5">
      <c r="A12" s="11" t="s">
        <v>98</v>
      </c>
      <c r="B12" s="52"/>
      <c r="C12" s="12" t="s">
        <v>357</v>
      </c>
      <c r="D12" s="12" t="s">
        <v>362</v>
      </c>
      <c r="E12" s="12"/>
      <c r="F12" s="12"/>
      <c r="G12" s="12"/>
      <c r="H12" s="49">
        <f>H13+H19+H35+H56</f>
        <v>38079</v>
      </c>
      <c r="I12" s="97">
        <f t="shared" si="0"/>
        <v>5885.93</v>
      </c>
      <c r="J12" s="99">
        <f>J13+J19+J31+J35+J42</f>
        <v>43964.93</v>
      </c>
    </row>
    <row r="13" spans="1:10" ht="12.75">
      <c r="A13" s="13" t="s">
        <v>99</v>
      </c>
      <c r="B13" s="74"/>
      <c r="C13" s="14" t="s">
        <v>357</v>
      </c>
      <c r="D13" s="15" t="s">
        <v>362</v>
      </c>
      <c r="E13" s="15" t="s">
        <v>364</v>
      </c>
      <c r="F13" s="15"/>
      <c r="G13" s="15"/>
      <c r="H13" s="49">
        <f>H14</f>
        <v>19699</v>
      </c>
      <c r="I13" s="97">
        <f t="shared" si="0"/>
        <v>-494.02</v>
      </c>
      <c r="J13" s="100">
        <f>J14</f>
        <v>19204.98</v>
      </c>
    </row>
    <row r="14" spans="1:10" ht="15" customHeight="1">
      <c r="A14" s="16" t="s">
        <v>280</v>
      </c>
      <c r="B14" s="48"/>
      <c r="C14" s="17" t="s">
        <v>357</v>
      </c>
      <c r="D14" s="17" t="s">
        <v>362</v>
      </c>
      <c r="E14" s="14" t="s">
        <v>364</v>
      </c>
      <c r="F14" s="17" t="s">
        <v>281</v>
      </c>
      <c r="G14" s="17"/>
      <c r="H14" s="41">
        <f>H15</f>
        <v>19699</v>
      </c>
      <c r="I14" s="97">
        <f t="shared" si="0"/>
        <v>-494.02</v>
      </c>
      <c r="J14" s="100">
        <f>J15</f>
        <v>19204.98</v>
      </c>
    </row>
    <row r="15" spans="1:10" ht="25.5">
      <c r="A15" s="16" t="s">
        <v>274</v>
      </c>
      <c r="B15" s="48"/>
      <c r="C15" s="17" t="s">
        <v>357</v>
      </c>
      <c r="D15" s="17" t="s">
        <v>362</v>
      </c>
      <c r="E15" s="14" t="s">
        <v>364</v>
      </c>
      <c r="F15" s="17" t="s">
        <v>282</v>
      </c>
      <c r="G15" s="17"/>
      <c r="H15" s="41">
        <f>H16+H17+H18</f>
        <v>19699</v>
      </c>
      <c r="I15" s="97">
        <f t="shared" si="0"/>
        <v>-494.02</v>
      </c>
      <c r="J15" s="100">
        <f>J16+J17+J18</f>
        <v>19204.98</v>
      </c>
    </row>
    <row r="16" spans="1:10" ht="12.75">
      <c r="A16" s="16" t="s">
        <v>273</v>
      </c>
      <c r="B16" s="48"/>
      <c r="C16" s="17" t="s">
        <v>357</v>
      </c>
      <c r="D16" s="17" t="s">
        <v>362</v>
      </c>
      <c r="E16" s="14" t="s">
        <v>364</v>
      </c>
      <c r="F16" s="17" t="s">
        <v>282</v>
      </c>
      <c r="G16" s="18" t="s">
        <v>119</v>
      </c>
      <c r="H16" s="38">
        <f>18509.4+41.4+15.3+149.9+237.2+145.8</f>
        <v>19099</v>
      </c>
      <c r="I16" s="97">
        <f t="shared" si="0"/>
        <v>-494.02</v>
      </c>
      <c r="J16" s="100">
        <v>18604.98</v>
      </c>
    </row>
    <row r="17" spans="1:10" ht="51">
      <c r="A17" s="16" t="s">
        <v>18</v>
      </c>
      <c r="B17" s="54" t="s">
        <v>498</v>
      </c>
      <c r="C17" s="17" t="s">
        <v>357</v>
      </c>
      <c r="D17" s="17" t="s">
        <v>362</v>
      </c>
      <c r="E17" s="14" t="s">
        <v>364</v>
      </c>
      <c r="F17" s="17" t="s">
        <v>282</v>
      </c>
      <c r="G17" s="18" t="s">
        <v>119</v>
      </c>
      <c r="H17" s="41"/>
      <c r="I17" s="97">
        <f t="shared" si="0"/>
        <v>0</v>
      </c>
      <c r="J17" s="100"/>
    </row>
    <row r="18" spans="1:10" ht="12.75">
      <c r="A18" s="16" t="s">
        <v>273</v>
      </c>
      <c r="B18" s="48"/>
      <c r="C18" s="17" t="s">
        <v>357</v>
      </c>
      <c r="D18" s="17" t="s">
        <v>362</v>
      </c>
      <c r="E18" s="14" t="s">
        <v>364</v>
      </c>
      <c r="F18" s="17" t="s">
        <v>265</v>
      </c>
      <c r="G18" s="18" t="s">
        <v>119</v>
      </c>
      <c r="H18" s="38">
        <v>600</v>
      </c>
      <c r="I18" s="97">
        <f t="shared" si="0"/>
        <v>0</v>
      </c>
      <c r="J18" s="100">
        <v>600</v>
      </c>
    </row>
    <row r="19" spans="1:10" ht="12.75">
      <c r="A19" s="11" t="s">
        <v>77</v>
      </c>
      <c r="B19" s="52"/>
      <c r="C19" s="17" t="s">
        <v>357</v>
      </c>
      <c r="D19" s="12" t="s">
        <v>362</v>
      </c>
      <c r="E19" s="12" t="s">
        <v>365</v>
      </c>
      <c r="F19" s="12"/>
      <c r="G19" s="12"/>
      <c r="H19" s="49">
        <f>H23+H26+H29</f>
        <v>14120</v>
      </c>
      <c r="I19" s="97">
        <f t="shared" si="0"/>
        <v>2755.4</v>
      </c>
      <c r="J19" s="100">
        <f>J20+J23+J26+J29</f>
        <v>16875.4</v>
      </c>
    </row>
    <row r="20" spans="1:10" ht="25.5">
      <c r="A20" s="16" t="s">
        <v>280</v>
      </c>
      <c r="B20" s="52"/>
      <c r="C20" s="17" t="s">
        <v>357</v>
      </c>
      <c r="D20" s="14" t="s">
        <v>362</v>
      </c>
      <c r="E20" s="14" t="s">
        <v>365</v>
      </c>
      <c r="F20" s="17" t="s">
        <v>281</v>
      </c>
      <c r="G20" s="17"/>
      <c r="H20" s="49"/>
      <c r="I20" s="97">
        <f t="shared" si="0"/>
        <v>5707.8</v>
      </c>
      <c r="J20" s="100">
        <f>J21</f>
        <v>5707.8</v>
      </c>
    </row>
    <row r="21" spans="1:10" ht="25.5">
      <c r="A21" s="16" t="s">
        <v>274</v>
      </c>
      <c r="B21" s="52"/>
      <c r="C21" s="17" t="s">
        <v>357</v>
      </c>
      <c r="D21" s="14" t="s">
        <v>362</v>
      </c>
      <c r="E21" s="14" t="s">
        <v>365</v>
      </c>
      <c r="F21" s="17" t="s">
        <v>282</v>
      </c>
      <c r="G21" s="17"/>
      <c r="H21" s="49"/>
      <c r="I21" s="97">
        <f t="shared" si="0"/>
        <v>5707.8</v>
      </c>
      <c r="J21" s="100">
        <f>J22</f>
        <v>5707.8</v>
      </c>
    </row>
    <row r="22" spans="1:10" ht="12.75">
      <c r="A22" s="16" t="s">
        <v>273</v>
      </c>
      <c r="B22" s="52"/>
      <c r="C22" s="17" t="s">
        <v>357</v>
      </c>
      <c r="D22" s="14" t="s">
        <v>362</v>
      </c>
      <c r="E22" s="14" t="s">
        <v>365</v>
      </c>
      <c r="F22" s="17" t="s">
        <v>282</v>
      </c>
      <c r="G22" s="18" t="s">
        <v>119</v>
      </c>
      <c r="H22" s="75">
        <v>0</v>
      </c>
      <c r="I22" s="97">
        <f t="shared" si="0"/>
        <v>5707.8</v>
      </c>
      <c r="J22" s="100">
        <v>5707.8</v>
      </c>
    </row>
    <row r="23" spans="1:10" ht="25.5">
      <c r="A23" s="16" t="s">
        <v>283</v>
      </c>
      <c r="B23" s="48"/>
      <c r="C23" s="17" t="s">
        <v>357</v>
      </c>
      <c r="D23" s="14" t="s">
        <v>362</v>
      </c>
      <c r="E23" s="14" t="s">
        <v>365</v>
      </c>
      <c r="F23" s="17" t="s">
        <v>284</v>
      </c>
      <c r="G23" s="17"/>
      <c r="H23" s="41">
        <f>H24</f>
        <v>9515.4</v>
      </c>
      <c r="I23" s="97">
        <f t="shared" si="0"/>
        <v>-1132.2</v>
      </c>
      <c r="J23" s="100">
        <f>J24</f>
        <v>8383.2</v>
      </c>
    </row>
    <row r="24" spans="1:10" ht="25.5">
      <c r="A24" s="16" t="s">
        <v>274</v>
      </c>
      <c r="B24" s="48"/>
      <c r="C24" s="17" t="s">
        <v>357</v>
      </c>
      <c r="D24" s="14" t="s">
        <v>362</v>
      </c>
      <c r="E24" s="14" t="s">
        <v>365</v>
      </c>
      <c r="F24" s="17" t="s">
        <v>285</v>
      </c>
      <c r="G24" s="17"/>
      <c r="H24" s="41">
        <f>H25</f>
        <v>9515.4</v>
      </c>
      <c r="I24" s="97">
        <f t="shared" si="0"/>
        <v>-1132.2</v>
      </c>
      <c r="J24" s="100">
        <f>J25</f>
        <v>8383.2</v>
      </c>
    </row>
    <row r="25" spans="1:10" ht="12.75">
      <c r="A25" s="16" t="s">
        <v>273</v>
      </c>
      <c r="B25" s="48"/>
      <c r="C25" s="17" t="s">
        <v>357</v>
      </c>
      <c r="D25" s="14" t="s">
        <v>362</v>
      </c>
      <c r="E25" s="14" t="s">
        <v>365</v>
      </c>
      <c r="F25" s="17" t="s">
        <v>285</v>
      </c>
      <c r="G25" s="17" t="s">
        <v>119</v>
      </c>
      <c r="H25" s="38">
        <f>9047+468.4</f>
        <v>9515.4</v>
      </c>
      <c r="I25" s="97">
        <f t="shared" si="0"/>
        <v>-1132.2</v>
      </c>
      <c r="J25" s="100">
        <v>8383.2</v>
      </c>
    </row>
    <row r="26" spans="1:10" ht="12.75">
      <c r="A26" s="16" t="s">
        <v>78</v>
      </c>
      <c r="B26" s="48"/>
      <c r="C26" s="17" t="s">
        <v>295</v>
      </c>
      <c r="D26" s="14" t="s">
        <v>362</v>
      </c>
      <c r="E26" s="14" t="s">
        <v>365</v>
      </c>
      <c r="F26" s="17" t="s">
        <v>79</v>
      </c>
      <c r="G26" s="17"/>
      <c r="H26" s="41">
        <f>H27</f>
        <v>4604.6</v>
      </c>
      <c r="I26" s="97">
        <f t="shared" si="0"/>
        <v>-4447</v>
      </c>
      <c r="J26" s="100">
        <f>J27</f>
        <v>157.6</v>
      </c>
    </row>
    <row r="27" spans="1:10" ht="25.5">
      <c r="A27" s="16" t="s">
        <v>274</v>
      </c>
      <c r="B27" s="48"/>
      <c r="C27" s="17" t="s">
        <v>357</v>
      </c>
      <c r="D27" s="14" t="s">
        <v>362</v>
      </c>
      <c r="E27" s="14" t="s">
        <v>365</v>
      </c>
      <c r="F27" s="17" t="s">
        <v>80</v>
      </c>
      <c r="G27" s="17"/>
      <c r="H27" s="41">
        <f>H28</f>
        <v>4604.6</v>
      </c>
      <c r="I27" s="97">
        <f t="shared" si="0"/>
        <v>-4447</v>
      </c>
      <c r="J27" s="100">
        <f>J28</f>
        <v>157.6</v>
      </c>
    </row>
    <row r="28" spans="1:10" ht="12.75">
      <c r="A28" s="16" t="s">
        <v>273</v>
      </c>
      <c r="B28" s="48"/>
      <c r="C28" s="17" t="s">
        <v>357</v>
      </c>
      <c r="D28" s="14" t="s">
        <v>362</v>
      </c>
      <c r="E28" s="14" t="s">
        <v>365</v>
      </c>
      <c r="F28" s="17" t="s">
        <v>80</v>
      </c>
      <c r="G28" s="17" t="s">
        <v>119</v>
      </c>
      <c r="H28" s="38">
        <f>4425+179.6</f>
        <v>4604.6</v>
      </c>
      <c r="I28" s="97">
        <f t="shared" si="0"/>
        <v>-4447</v>
      </c>
      <c r="J28" s="100">
        <v>157.6</v>
      </c>
    </row>
    <row r="29" spans="1:10" ht="51">
      <c r="A29" s="16" t="s">
        <v>254</v>
      </c>
      <c r="B29" s="48"/>
      <c r="C29" s="17" t="s">
        <v>357</v>
      </c>
      <c r="D29" s="14" t="s">
        <v>362</v>
      </c>
      <c r="E29" s="14" t="s">
        <v>365</v>
      </c>
      <c r="F29" s="17" t="s">
        <v>255</v>
      </c>
      <c r="G29" s="17"/>
      <c r="H29" s="41">
        <f>H30</f>
        <v>0</v>
      </c>
      <c r="I29" s="97">
        <f t="shared" si="0"/>
        <v>2626.8</v>
      </c>
      <c r="J29" s="100">
        <f>J30</f>
        <v>2626.8</v>
      </c>
    </row>
    <row r="30" spans="1:10" ht="12.75">
      <c r="A30" s="16" t="s">
        <v>273</v>
      </c>
      <c r="B30" s="54">
        <v>100</v>
      </c>
      <c r="C30" s="17" t="s">
        <v>357</v>
      </c>
      <c r="D30" s="14" t="s">
        <v>362</v>
      </c>
      <c r="E30" s="14" t="s">
        <v>365</v>
      </c>
      <c r="F30" s="17" t="s">
        <v>255</v>
      </c>
      <c r="G30" s="17" t="s">
        <v>119</v>
      </c>
      <c r="H30" s="41"/>
      <c r="I30" s="97">
        <f t="shared" si="0"/>
        <v>2626.8</v>
      </c>
      <c r="J30" s="100">
        <v>2626.8</v>
      </c>
    </row>
    <row r="31" spans="1:10" ht="15.75" customHeight="1">
      <c r="A31" s="11" t="s">
        <v>422</v>
      </c>
      <c r="B31" s="48"/>
      <c r="C31" s="17" t="s">
        <v>357</v>
      </c>
      <c r="D31" s="15" t="s">
        <v>362</v>
      </c>
      <c r="E31" s="15" t="s">
        <v>366</v>
      </c>
      <c r="F31" s="40"/>
      <c r="G31" s="5"/>
      <c r="H31" s="41"/>
      <c r="I31" s="97">
        <f t="shared" si="0"/>
        <v>3090.2</v>
      </c>
      <c r="J31" s="100">
        <f>J32</f>
        <v>3090.2</v>
      </c>
    </row>
    <row r="32" spans="1:10" ht="25.5">
      <c r="A32" s="16" t="s">
        <v>280</v>
      </c>
      <c r="B32" s="48"/>
      <c r="C32" s="17" t="s">
        <v>357</v>
      </c>
      <c r="D32" s="14" t="s">
        <v>362</v>
      </c>
      <c r="E32" s="14" t="s">
        <v>366</v>
      </c>
      <c r="F32" s="17" t="s">
        <v>281</v>
      </c>
      <c r="G32" s="17"/>
      <c r="H32" s="41"/>
      <c r="I32" s="97">
        <f t="shared" si="0"/>
        <v>3090.2</v>
      </c>
      <c r="J32" s="100">
        <f>J33</f>
        <v>3090.2</v>
      </c>
    </row>
    <row r="33" spans="1:10" ht="25.5">
      <c r="A33" s="16" t="s">
        <v>274</v>
      </c>
      <c r="B33" s="48"/>
      <c r="C33" s="17" t="s">
        <v>357</v>
      </c>
      <c r="D33" s="14" t="s">
        <v>362</v>
      </c>
      <c r="E33" s="14" t="s">
        <v>366</v>
      </c>
      <c r="F33" s="17" t="s">
        <v>282</v>
      </c>
      <c r="G33" s="17"/>
      <c r="H33" s="41"/>
      <c r="I33" s="97">
        <f t="shared" si="0"/>
        <v>3090.2</v>
      </c>
      <c r="J33" s="100">
        <f>J34</f>
        <v>3090.2</v>
      </c>
    </row>
    <row r="34" spans="1:10" ht="12.75">
      <c r="A34" s="16" t="s">
        <v>273</v>
      </c>
      <c r="B34" s="48"/>
      <c r="C34" s="17" t="s">
        <v>357</v>
      </c>
      <c r="D34" s="14" t="s">
        <v>362</v>
      </c>
      <c r="E34" s="14" t="s">
        <v>366</v>
      </c>
      <c r="F34" s="17" t="s">
        <v>282</v>
      </c>
      <c r="G34" s="18" t="s">
        <v>119</v>
      </c>
      <c r="H34" s="38">
        <v>0</v>
      </c>
      <c r="I34" s="97">
        <f t="shared" si="0"/>
        <v>3090.2</v>
      </c>
      <c r="J34" s="100">
        <v>3090.2</v>
      </c>
    </row>
    <row r="35" spans="1:10" ht="12.75">
      <c r="A35" s="11" t="s">
        <v>256</v>
      </c>
      <c r="B35" s="52"/>
      <c r="C35" s="17" t="s">
        <v>357</v>
      </c>
      <c r="D35" s="12" t="s">
        <v>362</v>
      </c>
      <c r="E35" s="12" t="s">
        <v>360</v>
      </c>
      <c r="F35" s="12"/>
      <c r="G35" s="12"/>
      <c r="H35" s="49">
        <f>H36+H39</f>
        <v>1808.7</v>
      </c>
      <c r="I35" s="97">
        <f t="shared" si="0"/>
        <v>718.9</v>
      </c>
      <c r="J35" s="100">
        <f>J36+J39</f>
        <v>2527.6</v>
      </c>
    </row>
    <row r="36" spans="1:10" ht="25.5">
      <c r="A36" s="16" t="s">
        <v>280</v>
      </c>
      <c r="B36" s="52"/>
      <c r="C36" s="17" t="s">
        <v>357</v>
      </c>
      <c r="D36" s="17" t="s">
        <v>362</v>
      </c>
      <c r="E36" s="17" t="s">
        <v>360</v>
      </c>
      <c r="F36" s="17" t="s">
        <v>281</v>
      </c>
      <c r="G36" s="12"/>
      <c r="H36" s="60">
        <f>H37</f>
        <v>1808.7</v>
      </c>
      <c r="I36" s="97">
        <f t="shared" si="0"/>
        <v>718.9</v>
      </c>
      <c r="J36" s="100">
        <f>J37</f>
        <v>2527.6</v>
      </c>
    </row>
    <row r="37" spans="1:10" ht="25.5">
      <c r="A37" s="16" t="s">
        <v>274</v>
      </c>
      <c r="B37" s="52"/>
      <c r="C37" s="17" t="s">
        <v>357</v>
      </c>
      <c r="D37" s="17" t="s">
        <v>362</v>
      </c>
      <c r="E37" s="17" t="s">
        <v>360</v>
      </c>
      <c r="F37" s="17" t="s">
        <v>282</v>
      </c>
      <c r="G37" s="12"/>
      <c r="H37" s="60">
        <f>H38</f>
        <v>1808.7</v>
      </c>
      <c r="I37" s="97">
        <f t="shared" si="0"/>
        <v>718.9</v>
      </c>
      <c r="J37" s="100">
        <f>J38</f>
        <v>2527.6</v>
      </c>
    </row>
    <row r="38" spans="1:10" ht="12.75">
      <c r="A38" s="16" t="s">
        <v>273</v>
      </c>
      <c r="B38" s="52"/>
      <c r="C38" s="17" t="s">
        <v>357</v>
      </c>
      <c r="D38" s="17" t="s">
        <v>362</v>
      </c>
      <c r="E38" s="17" t="s">
        <v>360</v>
      </c>
      <c r="F38" s="17" t="s">
        <v>282</v>
      </c>
      <c r="G38" s="17" t="s">
        <v>119</v>
      </c>
      <c r="H38" s="75">
        <f>1714+94.7</f>
        <v>1808.7</v>
      </c>
      <c r="I38" s="97">
        <f t="shared" si="0"/>
        <v>718.9</v>
      </c>
      <c r="J38" s="100">
        <v>2527.6</v>
      </c>
    </row>
    <row r="39" spans="1:10" ht="25.5">
      <c r="A39" s="21" t="s">
        <v>63</v>
      </c>
      <c r="B39" s="53"/>
      <c r="C39" s="17" t="s">
        <v>357</v>
      </c>
      <c r="D39" s="17" t="s">
        <v>362</v>
      </c>
      <c r="E39" s="17" t="s">
        <v>360</v>
      </c>
      <c r="F39" s="17" t="s">
        <v>64</v>
      </c>
      <c r="G39" s="17"/>
      <c r="H39" s="41">
        <f>H40</f>
        <v>0</v>
      </c>
      <c r="I39" s="97">
        <f t="shared" si="0"/>
        <v>0</v>
      </c>
      <c r="J39" s="100">
        <f>J40</f>
        <v>0</v>
      </c>
    </row>
    <row r="40" spans="1:10" ht="51">
      <c r="A40" s="16" t="s">
        <v>254</v>
      </c>
      <c r="B40" s="48"/>
      <c r="C40" s="17" t="s">
        <v>357</v>
      </c>
      <c r="D40" s="17" t="s">
        <v>362</v>
      </c>
      <c r="E40" s="17" t="s">
        <v>360</v>
      </c>
      <c r="F40" s="17" t="s">
        <v>255</v>
      </c>
      <c r="G40" s="17"/>
      <c r="H40" s="41">
        <f>H41</f>
        <v>0</v>
      </c>
      <c r="I40" s="97">
        <f t="shared" si="0"/>
        <v>0</v>
      </c>
      <c r="J40" s="100">
        <f>J41</f>
        <v>0</v>
      </c>
    </row>
    <row r="41" spans="1:10" ht="12.75">
      <c r="A41" s="16" t="s">
        <v>273</v>
      </c>
      <c r="B41" s="54">
        <v>100</v>
      </c>
      <c r="C41" s="17" t="s">
        <v>357</v>
      </c>
      <c r="D41" s="17" t="s">
        <v>362</v>
      </c>
      <c r="E41" s="17" t="s">
        <v>360</v>
      </c>
      <c r="F41" s="17" t="s">
        <v>255</v>
      </c>
      <c r="G41" s="17" t="s">
        <v>119</v>
      </c>
      <c r="H41" s="39"/>
      <c r="I41" s="97">
        <f t="shared" si="0"/>
        <v>0</v>
      </c>
      <c r="J41" s="100"/>
    </row>
    <row r="42" spans="1:10" ht="12.75">
      <c r="A42" s="11" t="s">
        <v>423</v>
      </c>
      <c r="B42" s="48"/>
      <c r="C42" s="17" t="s">
        <v>357</v>
      </c>
      <c r="D42" s="12" t="s">
        <v>362</v>
      </c>
      <c r="E42" s="12" t="s">
        <v>362</v>
      </c>
      <c r="F42" s="17"/>
      <c r="G42" s="17"/>
      <c r="H42" s="41"/>
      <c r="I42" s="97">
        <f t="shared" si="0"/>
        <v>2266.75</v>
      </c>
      <c r="J42" s="100">
        <f>J43+J46</f>
        <v>2266.75</v>
      </c>
    </row>
    <row r="43" spans="1:10" ht="51">
      <c r="A43" s="16" t="s">
        <v>159</v>
      </c>
      <c r="B43" s="48"/>
      <c r="C43" s="17" t="s">
        <v>357</v>
      </c>
      <c r="D43" s="17" t="s">
        <v>362</v>
      </c>
      <c r="E43" s="17" t="s">
        <v>362</v>
      </c>
      <c r="F43" s="17" t="s">
        <v>160</v>
      </c>
      <c r="G43" s="17"/>
      <c r="H43" s="41"/>
      <c r="I43" s="97">
        <f t="shared" si="0"/>
        <v>2029.2</v>
      </c>
      <c r="J43" s="100">
        <f>J44</f>
        <v>2029.2</v>
      </c>
    </row>
    <row r="44" spans="1:10" ht="25.5">
      <c r="A44" s="16" t="s">
        <v>274</v>
      </c>
      <c r="B44" s="48"/>
      <c r="C44" s="17" t="s">
        <v>357</v>
      </c>
      <c r="D44" s="17" t="s">
        <v>362</v>
      </c>
      <c r="E44" s="17" t="s">
        <v>362</v>
      </c>
      <c r="F44" s="17" t="s">
        <v>161</v>
      </c>
      <c r="G44" s="17"/>
      <c r="H44" s="41"/>
      <c r="I44" s="97">
        <f t="shared" si="0"/>
        <v>2029.2</v>
      </c>
      <c r="J44" s="100">
        <f>J45</f>
        <v>2029.2</v>
      </c>
    </row>
    <row r="45" spans="1:10" ht="12.75">
      <c r="A45" s="16" t="s">
        <v>273</v>
      </c>
      <c r="B45" s="48"/>
      <c r="C45" s="17" t="s">
        <v>357</v>
      </c>
      <c r="D45" s="17" t="s">
        <v>362</v>
      </c>
      <c r="E45" s="17" t="s">
        <v>362</v>
      </c>
      <c r="F45" s="17" t="s">
        <v>161</v>
      </c>
      <c r="G45" s="17" t="s">
        <v>119</v>
      </c>
      <c r="H45" s="38">
        <v>0</v>
      </c>
      <c r="I45" s="97">
        <f t="shared" si="0"/>
        <v>2029.2</v>
      </c>
      <c r="J45" s="100">
        <v>2029.2</v>
      </c>
    </row>
    <row r="46" spans="1:10" ht="25.5">
      <c r="A46" s="11" t="s">
        <v>42</v>
      </c>
      <c r="B46" s="48"/>
      <c r="C46" s="17" t="s">
        <v>357</v>
      </c>
      <c r="D46" s="17" t="s">
        <v>362</v>
      </c>
      <c r="E46" s="17" t="s">
        <v>362</v>
      </c>
      <c r="F46" s="17" t="s">
        <v>43</v>
      </c>
      <c r="G46" s="17"/>
      <c r="H46" s="41"/>
      <c r="I46" s="97">
        <f t="shared" si="0"/>
        <v>237.55</v>
      </c>
      <c r="J46" s="100">
        <f>J47</f>
        <v>237.55</v>
      </c>
    </row>
    <row r="47" spans="1:10" ht="38.25">
      <c r="A47" s="42" t="s">
        <v>223</v>
      </c>
      <c r="B47" s="48"/>
      <c r="C47" s="17" t="s">
        <v>357</v>
      </c>
      <c r="D47" s="17" t="s">
        <v>362</v>
      </c>
      <c r="E47" s="17" t="s">
        <v>362</v>
      </c>
      <c r="F47" s="17" t="s">
        <v>218</v>
      </c>
      <c r="G47" s="17"/>
      <c r="H47" s="41"/>
      <c r="I47" s="97">
        <f t="shared" si="0"/>
        <v>237.55</v>
      </c>
      <c r="J47" s="100">
        <f>J48</f>
        <v>237.55</v>
      </c>
    </row>
    <row r="48" spans="1:10" ht="38.25">
      <c r="A48" s="42" t="s">
        <v>224</v>
      </c>
      <c r="B48" s="48"/>
      <c r="C48" s="17" t="s">
        <v>357</v>
      </c>
      <c r="D48" s="17" t="s">
        <v>362</v>
      </c>
      <c r="E48" s="17" t="s">
        <v>362</v>
      </c>
      <c r="F48" s="17" t="s">
        <v>219</v>
      </c>
      <c r="G48" s="17"/>
      <c r="H48" s="41"/>
      <c r="I48" s="97">
        <f t="shared" si="0"/>
        <v>237.55</v>
      </c>
      <c r="J48" s="100">
        <f>J49</f>
        <v>237.55</v>
      </c>
    </row>
    <row r="49" spans="1:10" ht="25.5">
      <c r="A49" s="16" t="s">
        <v>59</v>
      </c>
      <c r="B49" s="48"/>
      <c r="C49" s="17" t="s">
        <v>357</v>
      </c>
      <c r="D49" s="17" t="s">
        <v>362</v>
      </c>
      <c r="E49" s="17" t="s">
        <v>362</v>
      </c>
      <c r="F49" s="17" t="s">
        <v>219</v>
      </c>
      <c r="G49" s="17" t="s">
        <v>119</v>
      </c>
      <c r="H49" s="41"/>
      <c r="I49" s="97">
        <f t="shared" si="0"/>
        <v>237.55</v>
      </c>
      <c r="J49" s="100">
        <v>237.55</v>
      </c>
    </row>
    <row r="50" spans="1:10" ht="51">
      <c r="A50" s="42" t="s">
        <v>225</v>
      </c>
      <c r="B50" s="48"/>
      <c r="C50" s="17" t="s">
        <v>357</v>
      </c>
      <c r="D50" s="17" t="s">
        <v>362</v>
      </c>
      <c r="E50" s="17" t="s">
        <v>362</v>
      </c>
      <c r="F50" s="17" t="s">
        <v>220</v>
      </c>
      <c r="G50" s="17"/>
      <c r="H50" s="41"/>
      <c r="I50" s="97">
        <f t="shared" si="0"/>
        <v>0</v>
      </c>
      <c r="J50" s="100"/>
    </row>
    <row r="51" spans="1:10" ht="25.5">
      <c r="A51" s="16" t="s">
        <v>59</v>
      </c>
      <c r="B51" s="48"/>
      <c r="C51" s="17" t="s">
        <v>357</v>
      </c>
      <c r="D51" s="17" t="s">
        <v>362</v>
      </c>
      <c r="E51" s="17" t="s">
        <v>362</v>
      </c>
      <c r="F51" s="17" t="s">
        <v>220</v>
      </c>
      <c r="G51" s="17" t="s">
        <v>119</v>
      </c>
      <c r="H51" s="41"/>
      <c r="I51" s="97">
        <f t="shared" si="0"/>
        <v>0</v>
      </c>
      <c r="J51" s="100"/>
    </row>
    <row r="52" spans="1:10" ht="25.5">
      <c r="A52" s="42" t="s">
        <v>226</v>
      </c>
      <c r="B52" s="48"/>
      <c r="C52" s="17" t="s">
        <v>357</v>
      </c>
      <c r="D52" s="17" t="s">
        <v>362</v>
      </c>
      <c r="E52" s="17" t="s">
        <v>362</v>
      </c>
      <c r="F52" s="17" t="s">
        <v>222</v>
      </c>
      <c r="G52" s="17"/>
      <c r="H52" s="41"/>
      <c r="I52" s="97">
        <f t="shared" si="0"/>
        <v>0</v>
      </c>
      <c r="J52" s="100"/>
    </row>
    <row r="53" spans="1:10" ht="25.5">
      <c r="A53" s="16" t="s">
        <v>59</v>
      </c>
      <c r="B53" s="48"/>
      <c r="C53" s="17" t="s">
        <v>357</v>
      </c>
      <c r="D53" s="17" t="s">
        <v>362</v>
      </c>
      <c r="E53" s="17" t="s">
        <v>362</v>
      </c>
      <c r="F53" s="17" t="s">
        <v>222</v>
      </c>
      <c r="G53" s="17" t="s">
        <v>119</v>
      </c>
      <c r="H53" s="41"/>
      <c r="I53" s="97">
        <f t="shared" si="0"/>
        <v>0</v>
      </c>
      <c r="J53" s="100"/>
    </row>
    <row r="54" spans="1:10" ht="38.25">
      <c r="A54" s="42" t="s">
        <v>379</v>
      </c>
      <c r="B54" s="48"/>
      <c r="C54" s="17" t="s">
        <v>357</v>
      </c>
      <c r="D54" s="17" t="s">
        <v>362</v>
      </c>
      <c r="E54" s="17" t="s">
        <v>362</v>
      </c>
      <c r="F54" s="17" t="s">
        <v>378</v>
      </c>
      <c r="G54" s="17"/>
      <c r="H54" s="41"/>
      <c r="I54" s="97">
        <f t="shared" si="0"/>
        <v>0</v>
      </c>
      <c r="J54" s="100"/>
    </row>
    <row r="55" spans="1:10" ht="25.5">
      <c r="A55" s="16" t="s">
        <v>59</v>
      </c>
      <c r="B55" s="48"/>
      <c r="C55" s="17" t="s">
        <v>357</v>
      </c>
      <c r="D55" s="17" t="s">
        <v>362</v>
      </c>
      <c r="E55" s="17" t="s">
        <v>362</v>
      </c>
      <c r="F55" s="17" t="s">
        <v>378</v>
      </c>
      <c r="G55" s="17" t="s">
        <v>119</v>
      </c>
      <c r="H55" s="41"/>
      <c r="I55" s="97">
        <f t="shared" si="0"/>
        <v>0</v>
      </c>
      <c r="J55" s="100"/>
    </row>
    <row r="56" spans="1:10" ht="25.5">
      <c r="A56" s="11" t="s">
        <v>326</v>
      </c>
      <c r="B56" s="52"/>
      <c r="C56" s="12" t="s">
        <v>357</v>
      </c>
      <c r="D56" s="12" t="s">
        <v>362</v>
      </c>
      <c r="E56" s="12">
        <v>10</v>
      </c>
      <c r="F56" s="12" t="s">
        <v>46</v>
      </c>
      <c r="G56" s="12"/>
      <c r="H56" s="49">
        <f>H57+H60</f>
        <v>2451.3</v>
      </c>
      <c r="I56" s="97">
        <f t="shared" si="0"/>
        <v>-2451.3</v>
      </c>
      <c r="J56" s="100"/>
    </row>
    <row r="57" spans="1:10" ht="51">
      <c r="A57" s="16" t="s">
        <v>159</v>
      </c>
      <c r="B57" s="48"/>
      <c r="C57" s="17" t="s">
        <v>357</v>
      </c>
      <c r="D57" s="17" t="s">
        <v>362</v>
      </c>
      <c r="E57" s="17">
        <v>10</v>
      </c>
      <c r="F57" s="17" t="s">
        <v>160</v>
      </c>
      <c r="G57" s="17"/>
      <c r="H57" s="41">
        <f>H58</f>
        <v>2051.3</v>
      </c>
      <c r="I57" s="97">
        <f t="shared" si="0"/>
        <v>-2051.3</v>
      </c>
      <c r="J57" s="100"/>
    </row>
    <row r="58" spans="1:10" ht="25.5">
      <c r="A58" s="16" t="s">
        <v>274</v>
      </c>
      <c r="B58" s="48"/>
      <c r="C58" s="17" t="s">
        <v>357</v>
      </c>
      <c r="D58" s="17" t="s">
        <v>362</v>
      </c>
      <c r="E58" s="17">
        <v>10</v>
      </c>
      <c r="F58" s="17" t="s">
        <v>161</v>
      </c>
      <c r="G58" s="17"/>
      <c r="H58" s="41">
        <f>H59</f>
        <v>2051.3</v>
      </c>
      <c r="I58" s="97">
        <f t="shared" si="0"/>
        <v>-2051.3</v>
      </c>
      <c r="J58" s="100"/>
    </row>
    <row r="59" spans="1:10" ht="12.75">
      <c r="A59" s="16" t="s">
        <v>273</v>
      </c>
      <c r="B59" s="48"/>
      <c r="C59" s="17" t="s">
        <v>357</v>
      </c>
      <c r="D59" s="17" t="s">
        <v>362</v>
      </c>
      <c r="E59" s="17">
        <v>10</v>
      </c>
      <c r="F59" s="17" t="s">
        <v>161</v>
      </c>
      <c r="G59" s="17" t="s">
        <v>119</v>
      </c>
      <c r="H59" s="38">
        <f>1937+114.3</f>
        <v>2051.3</v>
      </c>
      <c r="I59" s="97">
        <f t="shared" si="0"/>
        <v>-2051.3</v>
      </c>
      <c r="J59" s="100">
        <v>0</v>
      </c>
    </row>
    <row r="60" spans="1:10" s="10" customFormat="1" ht="25.5">
      <c r="A60" s="11" t="s">
        <v>42</v>
      </c>
      <c r="B60" s="52"/>
      <c r="C60" s="17" t="s">
        <v>357</v>
      </c>
      <c r="D60" s="17" t="s">
        <v>362</v>
      </c>
      <c r="E60" s="17">
        <v>10</v>
      </c>
      <c r="F60" s="17" t="s">
        <v>43</v>
      </c>
      <c r="G60" s="17"/>
      <c r="H60" s="92">
        <f>H61+H70+H72+H74+H76</f>
        <v>400</v>
      </c>
      <c r="I60" s="97">
        <f t="shared" si="0"/>
        <v>-400</v>
      </c>
      <c r="J60" s="99"/>
    </row>
    <row r="61" spans="1:10" s="25" customFormat="1" ht="38.25">
      <c r="A61" s="42" t="s">
        <v>223</v>
      </c>
      <c r="B61" s="48"/>
      <c r="C61" s="17" t="s">
        <v>357</v>
      </c>
      <c r="D61" s="17" t="s">
        <v>362</v>
      </c>
      <c r="E61" s="17">
        <v>10</v>
      </c>
      <c r="F61" s="17" t="s">
        <v>218</v>
      </c>
      <c r="G61" s="17"/>
      <c r="H61" s="60">
        <f>H62+H64+H66+H68</f>
        <v>200</v>
      </c>
      <c r="I61" s="97">
        <f t="shared" si="0"/>
        <v>-200</v>
      </c>
      <c r="J61" s="101"/>
    </row>
    <row r="62" spans="1:10" ht="38.25">
      <c r="A62" s="42" t="s">
        <v>224</v>
      </c>
      <c r="B62" s="48"/>
      <c r="C62" s="17" t="s">
        <v>357</v>
      </c>
      <c r="D62" s="17" t="s">
        <v>362</v>
      </c>
      <c r="E62" s="17">
        <v>10</v>
      </c>
      <c r="F62" s="17" t="s">
        <v>219</v>
      </c>
      <c r="G62" s="17"/>
      <c r="H62" s="41">
        <f>H63</f>
        <v>50</v>
      </c>
      <c r="I62" s="97">
        <f t="shared" si="0"/>
        <v>-50</v>
      </c>
      <c r="J62" s="100"/>
    </row>
    <row r="63" spans="1:10" ht="16.5" customHeight="1">
      <c r="A63" s="16" t="s">
        <v>59</v>
      </c>
      <c r="B63" s="48"/>
      <c r="C63" s="17" t="s">
        <v>357</v>
      </c>
      <c r="D63" s="17" t="s">
        <v>362</v>
      </c>
      <c r="E63" s="17">
        <v>10</v>
      </c>
      <c r="F63" s="17" t="s">
        <v>219</v>
      </c>
      <c r="G63" s="17" t="s">
        <v>296</v>
      </c>
      <c r="H63" s="41">
        <v>50</v>
      </c>
      <c r="I63" s="97">
        <f t="shared" si="0"/>
        <v>-50</v>
      </c>
      <c r="J63" s="100"/>
    </row>
    <row r="64" spans="1:10" ht="51">
      <c r="A64" s="42" t="s">
        <v>225</v>
      </c>
      <c r="B64" s="48"/>
      <c r="C64" s="17" t="s">
        <v>357</v>
      </c>
      <c r="D64" s="17" t="s">
        <v>362</v>
      </c>
      <c r="E64" s="17">
        <v>10</v>
      </c>
      <c r="F64" s="17" t="s">
        <v>220</v>
      </c>
      <c r="G64" s="17"/>
      <c r="H64" s="41">
        <f>H65</f>
        <v>50</v>
      </c>
      <c r="I64" s="97">
        <f t="shared" si="0"/>
        <v>-50</v>
      </c>
      <c r="J64" s="100"/>
    </row>
    <row r="65" spans="1:10" ht="17.25" customHeight="1">
      <c r="A65" s="16" t="s">
        <v>59</v>
      </c>
      <c r="B65" s="48"/>
      <c r="C65" s="17" t="s">
        <v>357</v>
      </c>
      <c r="D65" s="17" t="s">
        <v>362</v>
      </c>
      <c r="E65" s="17">
        <v>10</v>
      </c>
      <c r="F65" s="17" t="s">
        <v>220</v>
      </c>
      <c r="G65" s="17" t="s">
        <v>296</v>
      </c>
      <c r="H65" s="41">
        <v>50</v>
      </c>
      <c r="I65" s="97">
        <f t="shared" si="0"/>
        <v>-50</v>
      </c>
      <c r="J65" s="100"/>
    </row>
    <row r="66" spans="1:10" ht="38.25">
      <c r="A66" s="42" t="s">
        <v>380</v>
      </c>
      <c r="B66" s="48"/>
      <c r="C66" s="17" t="s">
        <v>357</v>
      </c>
      <c r="D66" s="17" t="s">
        <v>362</v>
      </c>
      <c r="E66" s="17">
        <v>10</v>
      </c>
      <c r="F66" s="17" t="s">
        <v>221</v>
      </c>
      <c r="G66" s="17"/>
      <c r="H66" s="41">
        <f>H67</f>
        <v>50</v>
      </c>
      <c r="I66" s="97">
        <f t="shared" si="0"/>
        <v>-50</v>
      </c>
      <c r="J66" s="100"/>
    </row>
    <row r="67" spans="1:10" ht="17.25" customHeight="1">
      <c r="A67" s="16" t="s">
        <v>59</v>
      </c>
      <c r="B67" s="48"/>
      <c r="C67" s="17" t="s">
        <v>357</v>
      </c>
      <c r="D67" s="17" t="s">
        <v>362</v>
      </c>
      <c r="E67" s="17">
        <v>10</v>
      </c>
      <c r="F67" s="17" t="s">
        <v>221</v>
      </c>
      <c r="G67" s="17" t="s">
        <v>296</v>
      </c>
      <c r="H67" s="41">
        <v>50</v>
      </c>
      <c r="I67" s="97">
        <f t="shared" si="0"/>
        <v>-50</v>
      </c>
      <c r="J67" s="100"/>
    </row>
    <row r="68" spans="1:10" ht="25.5">
      <c r="A68" s="42" t="s">
        <v>226</v>
      </c>
      <c r="B68" s="48"/>
      <c r="C68" s="17" t="s">
        <v>357</v>
      </c>
      <c r="D68" s="17" t="s">
        <v>362</v>
      </c>
      <c r="E68" s="17">
        <v>10</v>
      </c>
      <c r="F68" s="17" t="s">
        <v>222</v>
      </c>
      <c r="G68" s="17"/>
      <c r="H68" s="41">
        <f>H69</f>
        <v>50</v>
      </c>
      <c r="I68" s="97">
        <f t="shared" si="0"/>
        <v>-50</v>
      </c>
      <c r="J68" s="100"/>
    </row>
    <row r="69" spans="1:10" ht="18" customHeight="1">
      <c r="A69" s="16" t="s">
        <v>59</v>
      </c>
      <c r="B69" s="48"/>
      <c r="C69" s="17" t="s">
        <v>357</v>
      </c>
      <c r="D69" s="17" t="s">
        <v>362</v>
      </c>
      <c r="E69" s="17">
        <v>10</v>
      </c>
      <c r="F69" s="17" t="s">
        <v>222</v>
      </c>
      <c r="G69" s="17" t="s">
        <v>296</v>
      </c>
      <c r="H69" s="41">
        <v>50</v>
      </c>
      <c r="I69" s="97">
        <f t="shared" si="0"/>
        <v>-50</v>
      </c>
      <c r="J69" s="100"/>
    </row>
    <row r="70" spans="1:10" ht="27" customHeight="1">
      <c r="A70" s="42" t="s">
        <v>229</v>
      </c>
      <c r="B70" s="48"/>
      <c r="C70" s="17" t="s">
        <v>357</v>
      </c>
      <c r="D70" s="17" t="s">
        <v>362</v>
      </c>
      <c r="E70" s="17">
        <v>10</v>
      </c>
      <c r="F70" s="17" t="s">
        <v>227</v>
      </c>
      <c r="G70" s="17"/>
      <c r="H70" s="41">
        <f>H71</f>
        <v>50</v>
      </c>
      <c r="I70" s="97">
        <f t="shared" si="0"/>
        <v>-50</v>
      </c>
      <c r="J70" s="100"/>
    </row>
    <row r="71" spans="1:10" ht="18" customHeight="1">
      <c r="A71" s="16" t="s">
        <v>59</v>
      </c>
      <c r="B71" s="48"/>
      <c r="C71" s="17" t="s">
        <v>357</v>
      </c>
      <c r="D71" s="17" t="s">
        <v>362</v>
      </c>
      <c r="E71" s="17">
        <v>10</v>
      </c>
      <c r="F71" s="17" t="s">
        <v>227</v>
      </c>
      <c r="G71" s="17" t="s">
        <v>296</v>
      </c>
      <c r="H71" s="41">
        <v>50</v>
      </c>
      <c r="I71" s="97">
        <f t="shared" si="0"/>
        <v>-50</v>
      </c>
      <c r="J71" s="100"/>
    </row>
    <row r="72" spans="1:10" ht="25.5">
      <c r="A72" s="42" t="s">
        <v>230</v>
      </c>
      <c r="B72" s="48"/>
      <c r="C72" s="17" t="s">
        <v>357</v>
      </c>
      <c r="D72" s="17" t="s">
        <v>362</v>
      </c>
      <c r="E72" s="17">
        <v>10</v>
      </c>
      <c r="F72" s="17" t="s">
        <v>228</v>
      </c>
      <c r="G72" s="17"/>
      <c r="H72" s="41">
        <f>H73</f>
        <v>50</v>
      </c>
      <c r="I72" s="97">
        <f t="shared" si="0"/>
        <v>-50</v>
      </c>
      <c r="J72" s="100"/>
    </row>
    <row r="73" spans="1:10" ht="25.5">
      <c r="A73" s="16" t="s">
        <v>59</v>
      </c>
      <c r="B73" s="48"/>
      <c r="C73" s="17" t="s">
        <v>357</v>
      </c>
      <c r="D73" s="17" t="s">
        <v>362</v>
      </c>
      <c r="E73" s="17">
        <v>10</v>
      </c>
      <c r="F73" s="17" t="s">
        <v>228</v>
      </c>
      <c r="G73" s="17" t="s">
        <v>296</v>
      </c>
      <c r="H73" s="41">
        <v>50</v>
      </c>
      <c r="I73" s="97">
        <f t="shared" si="0"/>
        <v>-50</v>
      </c>
      <c r="J73" s="100"/>
    </row>
    <row r="74" spans="1:10" ht="38.25">
      <c r="A74" s="42" t="s">
        <v>377</v>
      </c>
      <c r="B74" s="48"/>
      <c r="C74" s="17" t="s">
        <v>357</v>
      </c>
      <c r="D74" s="17" t="s">
        <v>362</v>
      </c>
      <c r="E74" s="17">
        <v>10</v>
      </c>
      <c r="F74" s="17" t="s">
        <v>376</v>
      </c>
      <c r="G74" s="17"/>
      <c r="H74" s="41">
        <f>H75</f>
        <v>50</v>
      </c>
      <c r="I74" s="97">
        <f t="shared" si="0"/>
        <v>-50</v>
      </c>
      <c r="J74" s="100"/>
    </row>
    <row r="75" spans="1:10" ht="25.5">
      <c r="A75" s="16" t="s">
        <v>59</v>
      </c>
      <c r="B75" s="48"/>
      <c r="C75" s="17" t="s">
        <v>357</v>
      </c>
      <c r="D75" s="17" t="s">
        <v>362</v>
      </c>
      <c r="E75" s="17">
        <v>10</v>
      </c>
      <c r="F75" s="17" t="s">
        <v>376</v>
      </c>
      <c r="G75" s="17" t="s">
        <v>296</v>
      </c>
      <c r="H75" s="41">
        <v>50</v>
      </c>
      <c r="I75" s="97">
        <f aca="true" t="shared" si="1" ref="I75:I142">J75-H75</f>
        <v>-50</v>
      </c>
      <c r="J75" s="100"/>
    </row>
    <row r="76" spans="1:10" ht="38.25">
      <c r="A76" s="42" t="s">
        <v>379</v>
      </c>
      <c r="B76" s="48"/>
      <c r="C76" s="17" t="s">
        <v>357</v>
      </c>
      <c r="D76" s="17" t="s">
        <v>362</v>
      </c>
      <c r="E76" s="17">
        <v>10</v>
      </c>
      <c r="F76" s="17" t="s">
        <v>378</v>
      </c>
      <c r="G76" s="17"/>
      <c r="H76" s="41">
        <f>H77</f>
        <v>50</v>
      </c>
      <c r="I76" s="97">
        <f t="shared" si="1"/>
        <v>-50</v>
      </c>
      <c r="J76" s="100"/>
    </row>
    <row r="77" spans="1:10" ht="25.5">
      <c r="A77" s="16" t="s">
        <v>59</v>
      </c>
      <c r="B77" s="48"/>
      <c r="C77" s="17" t="s">
        <v>357</v>
      </c>
      <c r="D77" s="17" t="s">
        <v>362</v>
      </c>
      <c r="E77" s="17">
        <v>10</v>
      </c>
      <c r="F77" s="17" t="s">
        <v>378</v>
      </c>
      <c r="G77" s="17" t="s">
        <v>296</v>
      </c>
      <c r="H77" s="41">
        <v>50</v>
      </c>
      <c r="I77" s="97">
        <f t="shared" si="1"/>
        <v>-50</v>
      </c>
      <c r="J77" s="100"/>
    </row>
    <row r="78" spans="1:10" ht="18" customHeight="1">
      <c r="A78" s="187" t="s">
        <v>175</v>
      </c>
      <c r="B78" s="188"/>
      <c r="C78" s="188"/>
      <c r="D78" s="188"/>
      <c r="E78" s="188"/>
      <c r="F78" s="188"/>
      <c r="G78" s="188"/>
      <c r="H78" s="49">
        <f>H84</f>
        <v>13436.6</v>
      </c>
      <c r="I78" s="97">
        <f t="shared" si="1"/>
        <v>5628.85</v>
      </c>
      <c r="J78" s="99">
        <f>J79+J84</f>
        <v>19065.45</v>
      </c>
    </row>
    <row r="79" spans="1:10" ht="15" customHeight="1">
      <c r="A79" s="11" t="s">
        <v>267</v>
      </c>
      <c r="B79" s="52"/>
      <c r="C79" s="12" t="s">
        <v>20</v>
      </c>
      <c r="D79" s="12" t="s">
        <v>359</v>
      </c>
      <c r="E79" s="12"/>
      <c r="F79" s="12"/>
      <c r="G79" s="12"/>
      <c r="H79" s="49"/>
      <c r="I79" s="97">
        <f t="shared" si="1"/>
        <v>3911.17</v>
      </c>
      <c r="J79" s="100">
        <f>J80</f>
        <v>3911.17</v>
      </c>
    </row>
    <row r="80" spans="1:10" ht="15" customHeight="1">
      <c r="A80" s="11" t="s">
        <v>268</v>
      </c>
      <c r="B80" s="48"/>
      <c r="C80" s="17" t="s">
        <v>20</v>
      </c>
      <c r="D80" s="17" t="s">
        <v>359</v>
      </c>
      <c r="E80" s="17" t="s">
        <v>365</v>
      </c>
      <c r="F80" s="17"/>
      <c r="G80" s="17"/>
      <c r="H80" s="49"/>
      <c r="I80" s="97">
        <f t="shared" si="1"/>
        <v>3911.17</v>
      </c>
      <c r="J80" s="100">
        <f>J81</f>
        <v>3911.17</v>
      </c>
    </row>
    <row r="81" spans="1:10" ht="15" customHeight="1">
      <c r="A81" s="19" t="s">
        <v>205</v>
      </c>
      <c r="B81" s="48"/>
      <c r="C81" s="17" t="s">
        <v>20</v>
      </c>
      <c r="D81" s="17" t="s">
        <v>359</v>
      </c>
      <c r="E81" s="17" t="s">
        <v>365</v>
      </c>
      <c r="F81" s="17" t="s">
        <v>206</v>
      </c>
      <c r="G81" s="17"/>
      <c r="H81" s="49"/>
      <c r="I81" s="97">
        <f t="shared" si="1"/>
        <v>3911.17</v>
      </c>
      <c r="J81" s="100">
        <f>J82</f>
        <v>3911.17</v>
      </c>
    </row>
    <row r="82" spans="1:10" ht="15" customHeight="1">
      <c r="A82" s="19" t="s">
        <v>274</v>
      </c>
      <c r="B82" s="48"/>
      <c r="C82" s="17" t="s">
        <v>20</v>
      </c>
      <c r="D82" s="17" t="s">
        <v>359</v>
      </c>
      <c r="E82" s="17" t="s">
        <v>365</v>
      </c>
      <c r="F82" s="17" t="s">
        <v>207</v>
      </c>
      <c r="G82" s="17"/>
      <c r="H82" s="49"/>
      <c r="I82" s="97">
        <f t="shared" si="1"/>
        <v>3911.17</v>
      </c>
      <c r="J82" s="100">
        <f>J83</f>
        <v>3911.17</v>
      </c>
    </row>
    <row r="83" spans="1:10" ht="15" customHeight="1">
      <c r="A83" s="16" t="s">
        <v>273</v>
      </c>
      <c r="B83" s="48"/>
      <c r="C83" s="17" t="s">
        <v>20</v>
      </c>
      <c r="D83" s="17" t="s">
        <v>359</v>
      </c>
      <c r="E83" s="17" t="s">
        <v>365</v>
      </c>
      <c r="F83" s="17" t="s">
        <v>207</v>
      </c>
      <c r="G83" s="17" t="s">
        <v>119</v>
      </c>
      <c r="H83" s="76">
        <v>0</v>
      </c>
      <c r="I83" s="97">
        <f t="shared" si="1"/>
        <v>3911.17</v>
      </c>
      <c r="J83" s="100">
        <v>3911.17</v>
      </c>
    </row>
    <row r="84" spans="1:10" ht="25.5">
      <c r="A84" s="11" t="s">
        <v>201</v>
      </c>
      <c r="B84" s="52"/>
      <c r="C84" s="12" t="s">
        <v>20</v>
      </c>
      <c r="D84" s="12" t="s">
        <v>368</v>
      </c>
      <c r="E84" s="12"/>
      <c r="F84" s="12"/>
      <c r="G84" s="12"/>
      <c r="H84" s="49">
        <f>H85</f>
        <v>13436.6</v>
      </c>
      <c r="I84" s="97">
        <f t="shared" si="1"/>
        <v>1717.68</v>
      </c>
      <c r="J84" s="100">
        <f>J85</f>
        <v>15154.28</v>
      </c>
    </row>
    <row r="85" spans="1:10" ht="12.75">
      <c r="A85" s="11" t="s">
        <v>200</v>
      </c>
      <c r="B85" s="52"/>
      <c r="C85" s="12" t="s">
        <v>20</v>
      </c>
      <c r="D85" s="12" t="s">
        <v>368</v>
      </c>
      <c r="E85" s="12" t="s">
        <v>364</v>
      </c>
      <c r="F85" s="12"/>
      <c r="G85" s="12"/>
      <c r="H85" s="49">
        <f>H86+H90+H93</f>
        <v>13436.6</v>
      </c>
      <c r="I85" s="97">
        <f t="shared" si="1"/>
        <v>1717.68</v>
      </c>
      <c r="J85" s="100">
        <f>J86+J90+J93+J97</f>
        <v>15154.28</v>
      </c>
    </row>
    <row r="86" spans="1:10" ht="25.5">
      <c r="A86" s="16" t="s">
        <v>319</v>
      </c>
      <c r="B86" s="48"/>
      <c r="C86" s="17" t="s">
        <v>20</v>
      </c>
      <c r="D86" s="17" t="s">
        <v>368</v>
      </c>
      <c r="E86" s="17" t="s">
        <v>364</v>
      </c>
      <c r="F86" s="17" t="s">
        <v>320</v>
      </c>
      <c r="G86" s="17"/>
      <c r="H86" s="41">
        <f>H87</f>
        <v>11657.2</v>
      </c>
      <c r="I86" s="97">
        <f t="shared" si="1"/>
        <v>93.9</v>
      </c>
      <c r="J86" s="100">
        <f>J87</f>
        <v>11751.1</v>
      </c>
    </row>
    <row r="87" spans="1:10" ht="25.5">
      <c r="A87" s="16" t="s">
        <v>274</v>
      </c>
      <c r="B87" s="48"/>
      <c r="C87" s="17" t="s">
        <v>20</v>
      </c>
      <c r="D87" s="17" t="s">
        <v>368</v>
      </c>
      <c r="E87" s="17" t="s">
        <v>364</v>
      </c>
      <c r="F87" s="17" t="s">
        <v>163</v>
      </c>
      <c r="G87" s="17"/>
      <c r="H87" s="41">
        <f>H88+H89</f>
        <v>11657.2</v>
      </c>
      <c r="I87" s="97">
        <f t="shared" si="1"/>
        <v>93.9</v>
      </c>
      <c r="J87" s="100">
        <f>J88+J89</f>
        <v>11751.1</v>
      </c>
    </row>
    <row r="88" spans="1:10" ht="12.75">
      <c r="A88" s="16" t="s">
        <v>273</v>
      </c>
      <c r="B88" s="48"/>
      <c r="C88" s="17" t="s">
        <v>20</v>
      </c>
      <c r="D88" s="17" t="s">
        <v>368</v>
      </c>
      <c r="E88" s="17" t="s">
        <v>364</v>
      </c>
      <c r="F88" s="17" t="s">
        <v>163</v>
      </c>
      <c r="G88" s="17" t="s">
        <v>119</v>
      </c>
      <c r="H88" s="38">
        <f>20616-10013+454.8+99.4</f>
        <v>11157.2</v>
      </c>
      <c r="I88" s="97">
        <f t="shared" si="1"/>
        <v>343.9</v>
      </c>
      <c r="J88" s="100">
        <v>11501.1</v>
      </c>
    </row>
    <row r="89" spans="1:10" ht="12.75">
      <c r="A89" s="16" t="s">
        <v>429</v>
      </c>
      <c r="B89" s="48"/>
      <c r="C89" s="17" t="s">
        <v>20</v>
      </c>
      <c r="D89" s="17" t="s">
        <v>368</v>
      </c>
      <c r="E89" s="17" t="s">
        <v>364</v>
      </c>
      <c r="F89" s="17" t="s">
        <v>97</v>
      </c>
      <c r="G89" s="17" t="s">
        <v>119</v>
      </c>
      <c r="H89" s="38">
        <v>500</v>
      </c>
      <c r="I89" s="97">
        <f t="shared" si="1"/>
        <v>-250</v>
      </c>
      <c r="J89" s="100">
        <v>250</v>
      </c>
    </row>
    <row r="90" spans="1:10" ht="12.75">
      <c r="A90" s="16" t="s">
        <v>54</v>
      </c>
      <c r="B90" s="48"/>
      <c r="C90" s="17" t="s">
        <v>20</v>
      </c>
      <c r="D90" s="17" t="s">
        <v>368</v>
      </c>
      <c r="E90" s="17" t="s">
        <v>364</v>
      </c>
      <c r="F90" s="17" t="s">
        <v>55</v>
      </c>
      <c r="G90" s="17"/>
      <c r="H90" s="41">
        <f>H91</f>
        <v>1779.4</v>
      </c>
      <c r="I90" s="97">
        <f t="shared" si="1"/>
        <v>-432.22</v>
      </c>
      <c r="J90" s="100">
        <f>J91</f>
        <v>1347.18</v>
      </c>
    </row>
    <row r="91" spans="1:10" ht="25.5">
      <c r="A91" s="16" t="s">
        <v>274</v>
      </c>
      <c r="B91" s="48"/>
      <c r="C91" s="17" t="s">
        <v>20</v>
      </c>
      <c r="D91" s="17" t="s">
        <v>368</v>
      </c>
      <c r="E91" s="17" t="s">
        <v>364</v>
      </c>
      <c r="F91" s="17" t="s">
        <v>56</v>
      </c>
      <c r="G91" s="17"/>
      <c r="H91" s="41">
        <f>H92</f>
        <v>1779.4</v>
      </c>
      <c r="I91" s="97">
        <f t="shared" si="1"/>
        <v>-432.22</v>
      </c>
      <c r="J91" s="100">
        <f>J92</f>
        <v>1347.18</v>
      </c>
    </row>
    <row r="92" spans="1:10" ht="12.75">
      <c r="A92" s="16" t="s">
        <v>273</v>
      </c>
      <c r="B92" s="48"/>
      <c r="C92" s="17" t="s">
        <v>20</v>
      </c>
      <c r="D92" s="17" t="s">
        <v>368</v>
      </c>
      <c r="E92" s="17" t="s">
        <v>364</v>
      </c>
      <c r="F92" s="17" t="s">
        <v>56</v>
      </c>
      <c r="G92" s="17" t="s">
        <v>119</v>
      </c>
      <c r="H92" s="38">
        <f>5041-3333+71.4</f>
        <v>1779.4</v>
      </c>
      <c r="I92" s="97">
        <f t="shared" si="1"/>
        <v>-432.22</v>
      </c>
      <c r="J92" s="100">
        <v>1347.18</v>
      </c>
    </row>
    <row r="93" spans="1:10" ht="25.5">
      <c r="A93" s="16" t="s">
        <v>353</v>
      </c>
      <c r="B93" s="48"/>
      <c r="C93" s="17" t="s">
        <v>20</v>
      </c>
      <c r="D93" s="17" t="s">
        <v>368</v>
      </c>
      <c r="E93" s="17" t="s">
        <v>364</v>
      </c>
      <c r="F93" s="17" t="s">
        <v>354</v>
      </c>
      <c r="G93" s="17"/>
      <c r="H93" s="41">
        <f>H94</f>
        <v>0</v>
      </c>
      <c r="I93" s="97">
        <f t="shared" si="1"/>
        <v>56</v>
      </c>
      <c r="J93" s="100">
        <f>J94</f>
        <v>56</v>
      </c>
    </row>
    <row r="94" spans="1:10" ht="25.5">
      <c r="A94" s="16" t="s">
        <v>355</v>
      </c>
      <c r="B94" s="48"/>
      <c r="C94" s="17" t="s">
        <v>20</v>
      </c>
      <c r="D94" s="17" t="s">
        <v>368</v>
      </c>
      <c r="E94" s="17" t="s">
        <v>364</v>
      </c>
      <c r="F94" s="17" t="s">
        <v>356</v>
      </c>
      <c r="G94" s="17"/>
      <c r="H94" s="41">
        <f>H95+H96</f>
        <v>0</v>
      </c>
      <c r="I94" s="97">
        <f t="shared" si="1"/>
        <v>56</v>
      </c>
      <c r="J94" s="100">
        <f>J95+J96</f>
        <v>56</v>
      </c>
    </row>
    <row r="95" spans="1:10" ht="12.75">
      <c r="A95" s="16" t="s">
        <v>273</v>
      </c>
      <c r="B95" s="54" t="s">
        <v>487</v>
      </c>
      <c r="C95" s="17" t="s">
        <v>20</v>
      </c>
      <c r="D95" s="17" t="s">
        <v>368</v>
      </c>
      <c r="E95" s="17" t="s">
        <v>364</v>
      </c>
      <c r="F95" s="17" t="s">
        <v>356</v>
      </c>
      <c r="G95" s="17" t="s">
        <v>119</v>
      </c>
      <c r="H95" s="41"/>
      <c r="I95" s="97">
        <f t="shared" si="1"/>
        <v>56</v>
      </c>
      <c r="J95" s="100">
        <v>56</v>
      </c>
    </row>
    <row r="96" spans="1:10" ht="12.75">
      <c r="A96" s="16" t="s">
        <v>273</v>
      </c>
      <c r="B96" s="48"/>
      <c r="C96" s="17" t="s">
        <v>20</v>
      </c>
      <c r="D96" s="17" t="s">
        <v>368</v>
      </c>
      <c r="E96" s="17" t="s">
        <v>364</v>
      </c>
      <c r="F96" s="17" t="s">
        <v>339</v>
      </c>
      <c r="G96" s="17" t="s">
        <v>119</v>
      </c>
      <c r="H96" s="41">
        <v>0</v>
      </c>
      <c r="I96" s="97">
        <f t="shared" si="1"/>
        <v>0</v>
      </c>
      <c r="J96" s="100"/>
    </row>
    <row r="97" spans="1:10" ht="12.75">
      <c r="A97" s="16" t="s">
        <v>388</v>
      </c>
      <c r="B97" s="48"/>
      <c r="C97" s="17" t="s">
        <v>20</v>
      </c>
      <c r="D97" s="17" t="s">
        <v>368</v>
      </c>
      <c r="E97" s="17" t="s">
        <v>364</v>
      </c>
      <c r="F97" s="17" t="s">
        <v>43</v>
      </c>
      <c r="G97" s="17"/>
      <c r="H97" s="41"/>
      <c r="I97" s="97">
        <f t="shared" si="1"/>
        <v>2000</v>
      </c>
      <c r="J97" s="100">
        <f>J98</f>
        <v>2000</v>
      </c>
    </row>
    <row r="98" spans="1:10" ht="12.75">
      <c r="A98" s="16" t="s">
        <v>529</v>
      </c>
      <c r="B98" s="48"/>
      <c r="C98" s="17" t="s">
        <v>20</v>
      </c>
      <c r="D98" s="17" t="s">
        <v>368</v>
      </c>
      <c r="E98" s="17" t="s">
        <v>364</v>
      </c>
      <c r="F98" s="17" t="s">
        <v>528</v>
      </c>
      <c r="G98" s="17"/>
      <c r="H98" s="41"/>
      <c r="I98" s="97">
        <f t="shared" si="1"/>
        <v>2000</v>
      </c>
      <c r="J98" s="100">
        <f>J99</f>
        <v>2000</v>
      </c>
    </row>
    <row r="99" spans="1:10" ht="12.75">
      <c r="A99" s="16" t="s">
        <v>273</v>
      </c>
      <c r="B99" s="48"/>
      <c r="C99" s="17" t="s">
        <v>20</v>
      </c>
      <c r="D99" s="17" t="s">
        <v>368</v>
      </c>
      <c r="E99" s="17" t="s">
        <v>364</v>
      </c>
      <c r="F99" s="17" t="s">
        <v>528</v>
      </c>
      <c r="G99" s="17" t="s">
        <v>119</v>
      </c>
      <c r="H99" s="41"/>
      <c r="I99" s="97">
        <f t="shared" si="1"/>
        <v>2000</v>
      </c>
      <c r="J99" s="100">
        <v>2000</v>
      </c>
    </row>
    <row r="100" spans="1:10" ht="30" customHeight="1">
      <c r="A100" s="197" t="s">
        <v>176</v>
      </c>
      <c r="B100" s="198"/>
      <c r="C100" s="198"/>
      <c r="D100" s="198"/>
      <c r="E100" s="198"/>
      <c r="F100" s="198"/>
      <c r="G100" s="198"/>
      <c r="H100" s="49">
        <f>H101+H167+H158</f>
        <v>272740.8</v>
      </c>
      <c r="I100" s="97">
        <f t="shared" si="1"/>
        <v>58898.47</v>
      </c>
      <c r="J100" s="99">
        <f>J101+J167+J193</f>
        <v>331639.27</v>
      </c>
    </row>
    <row r="101" spans="1:10" ht="25.5">
      <c r="A101" s="11" t="s">
        <v>267</v>
      </c>
      <c r="B101" s="52"/>
      <c r="C101" s="12" t="s">
        <v>335</v>
      </c>
      <c r="D101" s="12" t="s">
        <v>359</v>
      </c>
      <c r="E101" s="12" t="s">
        <v>68</v>
      </c>
      <c r="F101" s="12" t="s">
        <v>172</v>
      </c>
      <c r="G101" s="17"/>
      <c r="H101" s="49">
        <f>H102+H130+H147</f>
        <v>249463</v>
      </c>
      <c r="I101" s="97">
        <f t="shared" si="1"/>
        <v>59246.17</v>
      </c>
      <c r="J101" s="99">
        <f>J102+J130+J147</f>
        <v>308709.17</v>
      </c>
    </row>
    <row r="102" spans="1:10" ht="25.5">
      <c r="A102" s="11" t="s">
        <v>268</v>
      </c>
      <c r="B102" s="52"/>
      <c r="C102" s="12" t="s">
        <v>335</v>
      </c>
      <c r="D102" s="12" t="s">
        <v>359</v>
      </c>
      <c r="E102" s="12" t="s">
        <v>365</v>
      </c>
      <c r="F102" s="12" t="s">
        <v>172</v>
      </c>
      <c r="G102" s="17"/>
      <c r="H102" s="49">
        <f>H107+H123+H119</f>
        <v>235827.7</v>
      </c>
      <c r="I102" s="97">
        <f t="shared" si="1"/>
        <v>58794.21</v>
      </c>
      <c r="J102" s="100">
        <f>J103+J107+J119+J123+J126+J127</f>
        <v>294621.91</v>
      </c>
    </row>
    <row r="103" spans="1:10" ht="25.5">
      <c r="A103" s="22" t="s">
        <v>288</v>
      </c>
      <c r="B103" s="96"/>
      <c r="C103" s="17" t="s">
        <v>335</v>
      </c>
      <c r="D103" s="17" t="s">
        <v>359</v>
      </c>
      <c r="E103" s="17" t="s">
        <v>365</v>
      </c>
      <c r="F103" s="17" t="s">
        <v>250</v>
      </c>
      <c r="G103" s="17"/>
      <c r="H103" s="49"/>
      <c r="I103" s="97">
        <f t="shared" si="1"/>
        <v>1705</v>
      </c>
      <c r="J103" s="100">
        <f>J104</f>
        <v>1705</v>
      </c>
    </row>
    <row r="104" spans="1:10" ht="51">
      <c r="A104" s="22" t="s">
        <v>184</v>
      </c>
      <c r="B104" s="96"/>
      <c r="C104" s="17" t="s">
        <v>335</v>
      </c>
      <c r="D104" s="17" t="s">
        <v>359</v>
      </c>
      <c r="E104" s="17" t="s">
        <v>365</v>
      </c>
      <c r="F104" s="17" t="s">
        <v>190</v>
      </c>
      <c r="G104" s="17"/>
      <c r="H104" s="49"/>
      <c r="I104" s="97">
        <f t="shared" si="1"/>
        <v>1705</v>
      </c>
      <c r="J104" s="100">
        <f>J105</f>
        <v>1705</v>
      </c>
    </row>
    <row r="105" spans="1:10" ht="38.25">
      <c r="A105" s="22" t="s">
        <v>216</v>
      </c>
      <c r="B105" s="96"/>
      <c r="C105" s="17" t="s">
        <v>335</v>
      </c>
      <c r="D105" s="17" t="s">
        <v>359</v>
      </c>
      <c r="E105" s="17" t="s">
        <v>365</v>
      </c>
      <c r="F105" s="17" t="s">
        <v>217</v>
      </c>
      <c r="G105" s="17"/>
      <c r="H105" s="49"/>
      <c r="I105" s="97">
        <f t="shared" si="1"/>
        <v>1705</v>
      </c>
      <c r="J105" s="100">
        <f>J106</f>
        <v>1705</v>
      </c>
    </row>
    <row r="106" spans="1:10" ht="12.75">
      <c r="A106" s="16" t="s">
        <v>534</v>
      </c>
      <c r="B106" s="96"/>
      <c r="C106" s="17" t="s">
        <v>335</v>
      </c>
      <c r="D106" s="17" t="s">
        <v>359</v>
      </c>
      <c r="E106" s="17" t="s">
        <v>365</v>
      </c>
      <c r="F106" s="17" t="s">
        <v>217</v>
      </c>
      <c r="G106" s="17" t="s">
        <v>245</v>
      </c>
      <c r="H106" s="49"/>
      <c r="I106" s="97">
        <f t="shared" si="1"/>
        <v>1705</v>
      </c>
      <c r="J106" s="100">
        <v>1705</v>
      </c>
    </row>
    <row r="107" spans="1:10" ht="25.5">
      <c r="A107" s="16" t="s">
        <v>269</v>
      </c>
      <c r="B107" s="48"/>
      <c r="C107" s="17" t="s">
        <v>335</v>
      </c>
      <c r="D107" s="17" t="s">
        <v>359</v>
      </c>
      <c r="E107" s="17" t="s">
        <v>365</v>
      </c>
      <c r="F107" s="17" t="s">
        <v>270</v>
      </c>
      <c r="G107" s="17"/>
      <c r="H107" s="41">
        <f>H108</f>
        <v>220219.2</v>
      </c>
      <c r="I107" s="97">
        <f t="shared" si="1"/>
        <v>44509.24</v>
      </c>
      <c r="J107" s="100">
        <f>J108</f>
        <v>264728.44</v>
      </c>
    </row>
    <row r="108" spans="1:10" ht="25.5">
      <c r="A108" s="16" t="s">
        <v>274</v>
      </c>
      <c r="B108" s="48"/>
      <c r="C108" s="17" t="s">
        <v>335</v>
      </c>
      <c r="D108" s="17" t="s">
        <v>359</v>
      </c>
      <c r="E108" s="17" t="s">
        <v>365</v>
      </c>
      <c r="F108" s="17" t="s">
        <v>271</v>
      </c>
      <c r="G108" s="17"/>
      <c r="H108" s="41">
        <f>H109+H110+H111+H113+H114+H115+H116+H117+H118</f>
        <v>220219.2</v>
      </c>
      <c r="I108" s="97">
        <f t="shared" si="1"/>
        <v>44509.24</v>
      </c>
      <c r="J108" s="100">
        <f>J109+J110+J111+J112+J113+J114+J115+J116+J117</f>
        <v>264728.44</v>
      </c>
    </row>
    <row r="109" spans="1:10" ht="12.75">
      <c r="A109" s="16" t="s">
        <v>273</v>
      </c>
      <c r="B109" s="54">
        <v>934</v>
      </c>
      <c r="C109" s="17" t="s">
        <v>335</v>
      </c>
      <c r="D109" s="17" t="s">
        <v>202</v>
      </c>
      <c r="E109" s="17" t="s">
        <v>365</v>
      </c>
      <c r="F109" s="17" t="s">
        <v>271</v>
      </c>
      <c r="G109" s="17" t="s">
        <v>119</v>
      </c>
      <c r="H109" s="93">
        <v>171037.4</v>
      </c>
      <c r="I109" s="97">
        <f t="shared" si="1"/>
        <v>21338.6</v>
      </c>
      <c r="J109" s="100">
        <v>192376</v>
      </c>
    </row>
    <row r="110" spans="1:10" ht="12.75">
      <c r="A110" s="16" t="s">
        <v>273</v>
      </c>
      <c r="B110" s="48"/>
      <c r="C110" s="17" t="s">
        <v>335</v>
      </c>
      <c r="D110" s="17" t="s">
        <v>202</v>
      </c>
      <c r="E110" s="17" t="s">
        <v>365</v>
      </c>
      <c r="F110" s="17" t="s">
        <v>203</v>
      </c>
      <c r="G110" s="17" t="s">
        <v>119</v>
      </c>
      <c r="H110" s="38">
        <f>17372.9+3815.5+7000+2800-46.3+40.8+123</f>
        <v>31105.9</v>
      </c>
      <c r="I110" s="97">
        <f t="shared" si="1"/>
        <v>4240.94</v>
      </c>
      <c r="J110" s="100">
        <f>31226.84+4000+1380-630-630</f>
        <v>35346.84</v>
      </c>
    </row>
    <row r="111" spans="1:10" ht="12.75" customHeight="1">
      <c r="A111" s="16" t="s">
        <v>429</v>
      </c>
      <c r="B111" s="48"/>
      <c r="C111" s="17" t="s">
        <v>335</v>
      </c>
      <c r="D111" s="17" t="s">
        <v>202</v>
      </c>
      <c r="E111" s="17" t="s">
        <v>365</v>
      </c>
      <c r="F111" s="17" t="s">
        <v>340</v>
      </c>
      <c r="G111" s="17" t="s">
        <v>119</v>
      </c>
      <c r="H111" s="38">
        <f>7430-150</f>
        <v>7280</v>
      </c>
      <c r="I111" s="97">
        <f t="shared" si="1"/>
        <v>1482</v>
      </c>
      <c r="J111" s="100">
        <f>8762</f>
        <v>8762</v>
      </c>
    </row>
    <row r="112" spans="1:10" ht="12.75" customHeight="1">
      <c r="A112" s="16"/>
      <c r="B112" s="48"/>
      <c r="C112" s="17" t="s">
        <v>335</v>
      </c>
      <c r="D112" s="17" t="s">
        <v>202</v>
      </c>
      <c r="E112" s="17" t="s">
        <v>365</v>
      </c>
      <c r="F112" s="17" t="s">
        <v>340</v>
      </c>
      <c r="G112" s="17" t="s">
        <v>119</v>
      </c>
      <c r="H112" s="38"/>
      <c r="I112" s="97">
        <f t="shared" si="1"/>
        <v>8716</v>
      </c>
      <c r="J112" s="100">
        <v>8716</v>
      </c>
    </row>
    <row r="113" spans="1:10" ht="12.75">
      <c r="A113" s="16" t="s">
        <v>429</v>
      </c>
      <c r="B113" s="48"/>
      <c r="C113" s="17" t="s">
        <v>335</v>
      </c>
      <c r="D113" s="17" t="s">
        <v>202</v>
      </c>
      <c r="E113" s="17" t="s">
        <v>365</v>
      </c>
      <c r="F113" s="17" t="s">
        <v>383</v>
      </c>
      <c r="G113" s="17" t="s">
        <v>119</v>
      </c>
      <c r="H113" s="41">
        <v>0</v>
      </c>
      <c r="I113" s="97">
        <f t="shared" si="1"/>
        <v>0</v>
      </c>
      <c r="J113" s="100"/>
    </row>
    <row r="114" spans="1:10" ht="12.75">
      <c r="A114" s="16" t="s">
        <v>273</v>
      </c>
      <c r="B114" s="54">
        <v>919</v>
      </c>
      <c r="C114" s="17" t="s">
        <v>335</v>
      </c>
      <c r="D114" s="17" t="s">
        <v>202</v>
      </c>
      <c r="E114" s="17" t="s">
        <v>365</v>
      </c>
      <c r="F114" s="17" t="s">
        <v>384</v>
      </c>
      <c r="G114" s="17" t="s">
        <v>119</v>
      </c>
      <c r="H114" s="41">
        <v>0</v>
      </c>
      <c r="I114" s="97">
        <f t="shared" si="1"/>
        <v>12707.1</v>
      </c>
      <c r="J114" s="100">
        <v>12707.1</v>
      </c>
    </row>
    <row r="115" spans="1:10" ht="12.75">
      <c r="A115" s="16" t="s">
        <v>273</v>
      </c>
      <c r="B115" s="54">
        <v>917</v>
      </c>
      <c r="C115" s="17" t="s">
        <v>335</v>
      </c>
      <c r="D115" s="17" t="s">
        <v>202</v>
      </c>
      <c r="E115" s="17" t="s">
        <v>365</v>
      </c>
      <c r="F115" s="17" t="s">
        <v>385</v>
      </c>
      <c r="G115" s="17" t="s">
        <v>119</v>
      </c>
      <c r="H115" s="93">
        <v>2883.6</v>
      </c>
      <c r="I115" s="97">
        <f t="shared" si="1"/>
        <v>659.5</v>
      </c>
      <c r="J115" s="100">
        <v>3543.1</v>
      </c>
    </row>
    <row r="116" spans="1:10" ht="51">
      <c r="A116" s="16" t="s">
        <v>18</v>
      </c>
      <c r="B116" s="54">
        <v>918</v>
      </c>
      <c r="C116" s="17" t="s">
        <v>335</v>
      </c>
      <c r="D116" s="17" t="s">
        <v>202</v>
      </c>
      <c r="E116" s="17" t="s">
        <v>365</v>
      </c>
      <c r="F116" s="17" t="s">
        <v>386</v>
      </c>
      <c r="G116" s="17" t="s">
        <v>119</v>
      </c>
      <c r="H116" s="41">
        <v>0</v>
      </c>
      <c r="I116" s="97">
        <f t="shared" si="1"/>
        <v>610.5</v>
      </c>
      <c r="J116" s="100">
        <v>610.5</v>
      </c>
    </row>
    <row r="117" spans="1:10" ht="12.75">
      <c r="A117" s="16" t="s">
        <v>273</v>
      </c>
      <c r="B117" s="54">
        <v>902</v>
      </c>
      <c r="C117" s="17" t="s">
        <v>335</v>
      </c>
      <c r="D117" s="17" t="s">
        <v>202</v>
      </c>
      <c r="E117" s="17" t="s">
        <v>365</v>
      </c>
      <c r="F117" s="17" t="s">
        <v>271</v>
      </c>
      <c r="G117" s="17" t="s">
        <v>119</v>
      </c>
      <c r="H117" s="93">
        <v>2649.2</v>
      </c>
      <c r="I117" s="97">
        <f t="shared" si="1"/>
        <v>17.7</v>
      </c>
      <c r="J117" s="100">
        <v>2666.9</v>
      </c>
    </row>
    <row r="118" spans="1:10" ht="12.75">
      <c r="A118" s="16" t="s">
        <v>429</v>
      </c>
      <c r="B118" s="48"/>
      <c r="C118" s="17" t="s">
        <v>335</v>
      </c>
      <c r="D118" s="17" t="s">
        <v>202</v>
      </c>
      <c r="E118" s="17" t="s">
        <v>365</v>
      </c>
      <c r="F118" s="17" t="s">
        <v>391</v>
      </c>
      <c r="G118" s="17" t="s">
        <v>119</v>
      </c>
      <c r="H118" s="38">
        <f>6282-1018.9</f>
        <v>5263.1</v>
      </c>
      <c r="I118" s="97">
        <f t="shared" si="1"/>
        <v>-5263.1</v>
      </c>
      <c r="J118" s="100"/>
    </row>
    <row r="119" spans="1:10" ht="12.75">
      <c r="A119" s="19" t="s">
        <v>205</v>
      </c>
      <c r="B119" s="78"/>
      <c r="C119" s="14" t="s">
        <v>335</v>
      </c>
      <c r="D119" s="14" t="s">
        <v>359</v>
      </c>
      <c r="E119" s="14" t="s">
        <v>365</v>
      </c>
      <c r="F119" s="14" t="s">
        <v>206</v>
      </c>
      <c r="G119" s="14"/>
      <c r="H119" s="41">
        <f>H120</f>
        <v>15608.5</v>
      </c>
      <c r="I119" s="97">
        <f t="shared" si="1"/>
        <v>-2765.03</v>
      </c>
      <c r="J119" s="100">
        <f>+J120</f>
        <v>12843.47</v>
      </c>
    </row>
    <row r="120" spans="1:10" ht="25.5">
      <c r="A120" s="19" t="s">
        <v>274</v>
      </c>
      <c r="B120" s="78"/>
      <c r="C120" s="14" t="s">
        <v>335</v>
      </c>
      <c r="D120" s="14" t="s">
        <v>359</v>
      </c>
      <c r="E120" s="14" t="s">
        <v>365</v>
      </c>
      <c r="F120" s="14" t="s">
        <v>207</v>
      </c>
      <c r="G120" s="14"/>
      <c r="H120" s="41">
        <f>H121+H122</f>
        <v>15608.5</v>
      </c>
      <c r="I120" s="97">
        <f t="shared" si="1"/>
        <v>-2765.03</v>
      </c>
      <c r="J120" s="100">
        <f>J121+J122</f>
        <v>12843.47</v>
      </c>
    </row>
    <row r="121" spans="1:10" ht="12.75">
      <c r="A121" s="19" t="s">
        <v>273</v>
      </c>
      <c r="B121" s="78"/>
      <c r="C121" s="14" t="s">
        <v>335</v>
      </c>
      <c r="D121" s="14" t="s">
        <v>359</v>
      </c>
      <c r="E121" s="14" t="s">
        <v>365</v>
      </c>
      <c r="F121" s="14" t="s">
        <v>207</v>
      </c>
      <c r="G121" s="14" t="s">
        <v>119</v>
      </c>
      <c r="H121" s="38">
        <f>6026+2794+5804+185.5+316+333</f>
        <v>15458.5</v>
      </c>
      <c r="I121" s="97">
        <f t="shared" si="1"/>
        <v>-2685.03</v>
      </c>
      <c r="J121" s="100">
        <f>6084.96+6688.51</f>
        <v>12773.47</v>
      </c>
    </row>
    <row r="122" spans="1:10" ht="12.75">
      <c r="A122" s="19" t="s">
        <v>429</v>
      </c>
      <c r="B122" s="78"/>
      <c r="C122" s="14" t="s">
        <v>335</v>
      </c>
      <c r="D122" s="14" t="s">
        <v>359</v>
      </c>
      <c r="E122" s="14" t="s">
        <v>365</v>
      </c>
      <c r="F122" s="14" t="s">
        <v>321</v>
      </c>
      <c r="G122" s="14" t="s">
        <v>119</v>
      </c>
      <c r="H122" s="38">
        <v>150</v>
      </c>
      <c r="I122" s="97">
        <f t="shared" si="1"/>
        <v>-80</v>
      </c>
      <c r="J122" s="100">
        <v>70</v>
      </c>
    </row>
    <row r="123" spans="1:10" ht="25.5">
      <c r="A123" s="16" t="s">
        <v>63</v>
      </c>
      <c r="B123" s="48"/>
      <c r="C123" s="17" t="s">
        <v>335</v>
      </c>
      <c r="D123" s="17" t="s">
        <v>359</v>
      </c>
      <c r="E123" s="17" t="s">
        <v>365</v>
      </c>
      <c r="F123" s="17" t="s">
        <v>64</v>
      </c>
      <c r="G123" s="17"/>
      <c r="H123" s="41">
        <f>H124</f>
        <v>0</v>
      </c>
      <c r="I123" s="97">
        <f t="shared" si="1"/>
        <v>0</v>
      </c>
      <c r="J123" s="100">
        <f>J124</f>
        <v>0</v>
      </c>
    </row>
    <row r="124" spans="1:10" ht="25.5">
      <c r="A124" s="16" t="s">
        <v>204</v>
      </c>
      <c r="B124" s="48"/>
      <c r="C124" s="17" t="s">
        <v>335</v>
      </c>
      <c r="D124" s="17" t="s">
        <v>359</v>
      </c>
      <c r="E124" s="17" t="s">
        <v>365</v>
      </c>
      <c r="F124" s="17" t="s">
        <v>208</v>
      </c>
      <c r="G124" s="17"/>
      <c r="H124" s="41">
        <f>H125</f>
        <v>0</v>
      </c>
      <c r="I124" s="97">
        <f t="shared" si="1"/>
        <v>0</v>
      </c>
      <c r="J124" s="100">
        <f>J125</f>
        <v>0</v>
      </c>
    </row>
    <row r="125" spans="1:10" ht="12.75">
      <c r="A125" s="16" t="s">
        <v>273</v>
      </c>
      <c r="B125" s="54" t="s">
        <v>488</v>
      </c>
      <c r="C125" s="17" t="s">
        <v>335</v>
      </c>
      <c r="D125" s="17" t="s">
        <v>359</v>
      </c>
      <c r="E125" s="17" t="s">
        <v>365</v>
      </c>
      <c r="F125" s="17" t="s">
        <v>208</v>
      </c>
      <c r="G125" s="17" t="s">
        <v>119</v>
      </c>
      <c r="H125" s="41"/>
      <c r="I125" s="97">
        <f t="shared" si="1"/>
        <v>0</v>
      </c>
      <c r="J125" s="100">
        <v>0</v>
      </c>
    </row>
    <row r="126" spans="1:10" ht="38.25">
      <c r="A126" s="16" t="s">
        <v>526</v>
      </c>
      <c r="B126" s="54"/>
      <c r="C126" s="17" t="s">
        <v>335</v>
      </c>
      <c r="D126" s="17" t="s">
        <v>359</v>
      </c>
      <c r="E126" s="17" t="s">
        <v>365</v>
      </c>
      <c r="F126" s="17" t="s">
        <v>525</v>
      </c>
      <c r="G126" s="17" t="s">
        <v>119</v>
      </c>
      <c r="H126" s="41"/>
      <c r="I126" s="97">
        <f t="shared" si="1"/>
        <v>15345</v>
      </c>
      <c r="J126" s="100">
        <v>15345</v>
      </c>
    </row>
    <row r="127" spans="1:10" ht="25.5">
      <c r="A127" s="11" t="s">
        <v>42</v>
      </c>
      <c r="B127" s="48"/>
      <c r="C127" s="17" t="s">
        <v>335</v>
      </c>
      <c r="D127" s="17" t="s">
        <v>359</v>
      </c>
      <c r="E127" s="17" t="s">
        <v>365</v>
      </c>
      <c r="F127" s="17" t="s">
        <v>43</v>
      </c>
      <c r="G127" s="17"/>
      <c r="H127" s="41"/>
      <c r="I127" s="97">
        <f t="shared" si="1"/>
        <v>0</v>
      </c>
      <c r="J127" s="100">
        <f>J128</f>
        <v>0</v>
      </c>
    </row>
    <row r="128" spans="1:10" ht="25.5">
      <c r="A128" s="16" t="s">
        <v>537</v>
      </c>
      <c r="B128" s="48"/>
      <c r="C128" s="17" t="s">
        <v>335</v>
      </c>
      <c r="D128" s="17" t="s">
        <v>359</v>
      </c>
      <c r="E128" s="17" t="s">
        <v>365</v>
      </c>
      <c r="F128" s="17" t="s">
        <v>536</v>
      </c>
      <c r="G128" s="17"/>
      <c r="H128" s="41"/>
      <c r="I128" s="97">
        <f t="shared" si="1"/>
        <v>0</v>
      </c>
      <c r="J128" s="100">
        <f>J129</f>
        <v>0</v>
      </c>
    </row>
    <row r="129" spans="1:10" ht="25.5">
      <c r="A129" s="16" t="s">
        <v>429</v>
      </c>
      <c r="B129" s="48"/>
      <c r="C129" s="17" t="s">
        <v>335</v>
      </c>
      <c r="D129" s="17" t="s">
        <v>359</v>
      </c>
      <c r="E129" s="17" t="s">
        <v>365</v>
      </c>
      <c r="F129" s="17" t="s">
        <v>536</v>
      </c>
      <c r="G129" s="17" t="s">
        <v>119</v>
      </c>
      <c r="H129" s="41"/>
      <c r="I129" s="97">
        <f t="shared" si="1"/>
        <v>0</v>
      </c>
      <c r="J129" s="100"/>
    </row>
    <row r="130" spans="1:10" ht="12.75">
      <c r="A130" s="11" t="s">
        <v>116</v>
      </c>
      <c r="B130" s="52"/>
      <c r="C130" s="12" t="s">
        <v>335</v>
      </c>
      <c r="D130" s="12" t="s">
        <v>359</v>
      </c>
      <c r="E130" s="12" t="s">
        <v>359</v>
      </c>
      <c r="F130" s="12"/>
      <c r="G130" s="12"/>
      <c r="H130" s="49">
        <f>H135+H138</f>
        <v>1242</v>
      </c>
      <c r="I130" s="97">
        <f t="shared" si="1"/>
        <v>2277</v>
      </c>
      <c r="J130" s="100">
        <f>J131+J138+J142</f>
        <v>3519</v>
      </c>
    </row>
    <row r="131" spans="1:10" ht="25.5">
      <c r="A131" s="22" t="s">
        <v>288</v>
      </c>
      <c r="B131" s="96"/>
      <c r="C131" s="17" t="s">
        <v>335</v>
      </c>
      <c r="D131" s="17" t="s">
        <v>359</v>
      </c>
      <c r="E131" s="17" t="s">
        <v>359</v>
      </c>
      <c r="F131" s="17" t="s">
        <v>250</v>
      </c>
      <c r="G131" s="17"/>
      <c r="H131" s="49"/>
      <c r="I131" s="97">
        <f t="shared" si="1"/>
        <v>1000</v>
      </c>
      <c r="J131" s="100">
        <f>J132</f>
        <v>1000</v>
      </c>
    </row>
    <row r="132" spans="1:10" ht="51">
      <c r="A132" s="22" t="s">
        <v>184</v>
      </c>
      <c r="B132" s="96"/>
      <c r="C132" s="17" t="s">
        <v>335</v>
      </c>
      <c r="D132" s="17" t="s">
        <v>359</v>
      </c>
      <c r="E132" s="17" t="s">
        <v>359</v>
      </c>
      <c r="F132" s="17" t="s">
        <v>190</v>
      </c>
      <c r="G132" s="17"/>
      <c r="H132" s="49"/>
      <c r="I132" s="97">
        <f t="shared" si="1"/>
        <v>1000</v>
      </c>
      <c r="J132" s="100">
        <f>J133</f>
        <v>1000</v>
      </c>
    </row>
    <row r="133" spans="1:10" ht="38.25">
      <c r="A133" s="22" t="s">
        <v>216</v>
      </c>
      <c r="B133" s="96"/>
      <c r="C133" s="17" t="s">
        <v>335</v>
      </c>
      <c r="D133" s="17" t="s">
        <v>359</v>
      </c>
      <c r="E133" s="17" t="s">
        <v>359</v>
      </c>
      <c r="F133" s="17" t="s">
        <v>217</v>
      </c>
      <c r="G133" s="17"/>
      <c r="H133" s="49"/>
      <c r="I133" s="97">
        <f t="shared" si="1"/>
        <v>1000</v>
      </c>
      <c r="J133" s="100">
        <f>J134</f>
        <v>1000</v>
      </c>
    </row>
    <row r="134" spans="1:10" ht="12.75">
      <c r="A134" s="16" t="s">
        <v>534</v>
      </c>
      <c r="B134" s="96"/>
      <c r="C134" s="17" t="s">
        <v>335</v>
      </c>
      <c r="D134" s="17" t="s">
        <v>359</v>
      </c>
      <c r="E134" s="17" t="s">
        <v>359</v>
      </c>
      <c r="F134" s="17" t="s">
        <v>217</v>
      </c>
      <c r="G134" s="17" t="s">
        <v>245</v>
      </c>
      <c r="H134" s="49"/>
      <c r="I134" s="97">
        <f t="shared" si="1"/>
        <v>1000</v>
      </c>
      <c r="J134" s="100">
        <v>1000</v>
      </c>
    </row>
    <row r="135" spans="1:10" ht="25.5">
      <c r="A135" s="16" t="s">
        <v>117</v>
      </c>
      <c r="B135" s="52"/>
      <c r="C135" s="17" t="s">
        <v>335</v>
      </c>
      <c r="D135" s="17" t="s">
        <v>359</v>
      </c>
      <c r="E135" s="17" t="s">
        <v>359</v>
      </c>
      <c r="F135" s="17" t="s">
        <v>118</v>
      </c>
      <c r="G135" s="12"/>
      <c r="H135" s="60">
        <f>H136</f>
        <v>200</v>
      </c>
      <c r="I135" s="97">
        <f t="shared" si="1"/>
        <v>-200</v>
      </c>
      <c r="J135" s="100"/>
    </row>
    <row r="136" spans="1:10" ht="12.75">
      <c r="A136" s="16" t="s">
        <v>336</v>
      </c>
      <c r="B136" s="52"/>
      <c r="C136" s="17" t="s">
        <v>335</v>
      </c>
      <c r="D136" s="17" t="s">
        <v>359</v>
      </c>
      <c r="E136" s="17" t="s">
        <v>359</v>
      </c>
      <c r="F136" s="17" t="s">
        <v>337</v>
      </c>
      <c r="G136" s="12"/>
      <c r="H136" s="60">
        <f>H137</f>
        <v>200</v>
      </c>
      <c r="I136" s="97">
        <f t="shared" si="1"/>
        <v>-200</v>
      </c>
      <c r="J136" s="100"/>
    </row>
    <row r="137" spans="1:10" ht="18" customHeight="1">
      <c r="A137" s="16" t="s">
        <v>59</v>
      </c>
      <c r="B137" s="52"/>
      <c r="C137" s="17" t="s">
        <v>335</v>
      </c>
      <c r="D137" s="17" t="s">
        <v>359</v>
      </c>
      <c r="E137" s="17" t="s">
        <v>359</v>
      </c>
      <c r="F137" s="17" t="s">
        <v>337</v>
      </c>
      <c r="G137" s="17" t="s">
        <v>296</v>
      </c>
      <c r="H137" s="75">
        <v>200</v>
      </c>
      <c r="I137" s="97">
        <f t="shared" si="1"/>
        <v>-200</v>
      </c>
      <c r="J137" s="100"/>
    </row>
    <row r="138" spans="1:10" ht="14.25" customHeight="1">
      <c r="A138" s="16" t="s">
        <v>338</v>
      </c>
      <c r="B138" s="48"/>
      <c r="C138" s="17" t="s">
        <v>335</v>
      </c>
      <c r="D138" s="17" t="s">
        <v>359</v>
      </c>
      <c r="E138" s="17" t="s">
        <v>359</v>
      </c>
      <c r="F138" s="17" t="s">
        <v>264</v>
      </c>
      <c r="G138" s="17"/>
      <c r="H138" s="41">
        <f>H139</f>
        <v>1042</v>
      </c>
      <c r="I138" s="97">
        <f t="shared" si="1"/>
        <v>658</v>
      </c>
      <c r="J138" s="100">
        <f>J139</f>
        <v>1700</v>
      </c>
    </row>
    <row r="139" spans="1:10" ht="25.5">
      <c r="A139" s="16" t="s">
        <v>274</v>
      </c>
      <c r="B139" s="48"/>
      <c r="C139" s="17" t="s">
        <v>335</v>
      </c>
      <c r="D139" s="17" t="s">
        <v>359</v>
      </c>
      <c r="E139" s="17" t="s">
        <v>359</v>
      </c>
      <c r="F139" s="17" t="s">
        <v>70</v>
      </c>
      <c r="G139" s="17"/>
      <c r="H139" s="41">
        <f>H140+H141</f>
        <v>1042</v>
      </c>
      <c r="I139" s="97">
        <f t="shared" si="1"/>
        <v>658</v>
      </c>
      <c r="J139" s="100">
        <f>J140+J141</f>
        <v>1700</v>
      </c>
    </row>
    <row r="140" spans="1:10" ht="12.75">
      <c r="A140" s="16" t="s">
        <v>273</v>
      </c>
      <c r="B140" s="48"/>
      <c r="C140" s="17" t="s">
        <v>335</v>
      </c>
      <c r="D140" s="17" t="s">
        <v>359</v>
      </c>
      <c r="E140" s="17" t="s">
        <v>359</v>
      </c>
      <c r="F140" s="17" t="s">
        <v>483</v>
      </c>
      <c r="G140" s="17" t="s">
        <v>119</v>
      </c>
      <c r="H140" s="38">
        <v>177</v>
      </c>
      <c r="I140" s="97">
        <f t="shared" si="1"/>
        <v>823</v>
      </c>
      <c r="J140" s="100">
        <v>1000</v>
      </c>
    </row>
    <row r="141" spans="1:10" ht="12.75">
      <c r="A141" s="16" t="s">
        <v>273</v>
      </c>
      <c r="B141" s="48"/>
      <c r="C141" s="17" t="s">
        <v>335</v>
      </c>
      <c r="D141" s="17" t="s">
        <v>359</v>
      </c>
      <c r="E141" s="17" t="s">
        <v>359</v>
      </c>
      <c r="F141" s="17" t="s">
        <v>484</v>
      </c>
      <c r="G141" s="17" t="s">
        <v>119</v>
      </c>
      <c r="H141" s="38">
        <v>865</v>
      </c>
      <c r="I141" s="97">
        <f t="shared" si="1"/>
        <v>-165</v>
      </c>
      <c r="J141" s="100">
        <v>700</v>
      </c>
    </row>
    <row r="142" spans="1:10" ht="25.5">
      <c r="A142" s="11" t="s">
        <v>42</v>
      </c>
      <c r="B142" s="48"/>
      <c r="C142" s="17" t="s">
        <v>335</v>
      </c>
      <c r="D142" s="17" t="s">
        <v>359</v>
      </c>
      <c r="E142" s="17" t="s">
        <v>359</v>
      </c>
      <c r="F142" s="17" t="s">
        <v>43</v>
      </c>
      <c r="G142" s="17"/>
      <c r="H142" s="41"/>
      <c r="I142" s="97">
        <f t="shared" si="1"/>
        <v>819</v>
      </c>
      <c r="J142" s="100">
        <f>J143+J145</f>
        <v>819</v>
      </c>
    </row>
    <row r="143" spans="1:10" ht="25.5">
      <c r="A143" s="16" t="s">
        <v>427</v>
      </c>
      <c r="B143" s="48"/>
      <c r="C143" s="17" t="s">
        <v>335</v>
      </c>
      <c r="D143" s="17" t="s">
        <v>359</v>
      </c>
      <c r="E143" s="17" t="s">
        <v>359</v>
      </c>
      <c r="F143" s="17" t="s">
        <v>428</v>
      </c>
      <c r="G143" s="17"/>
      <c r="H143" s="41"/>
      <c r="I143" s="97">
        <f aca="true" t="shared" si="2" ref="I143:I206">J143-H143</f>
        <v>200</v>
      </c>
      <c r="J143" s="100">
        <f>J144</f>
        <v>200</v>
      </c>
    </row>
    <row r="144" spans="1:10" ht="25.5">
      <c r="A144" s="16" t="s">
        <v>429</v>
      </c>
      <c r="B144" s="48"/>
      <c r="C144" s="17" t="s">
        <v>335</v>
      </c>
      <c r="D144" s="17" t="s">
        <v>359</v>
      </c>
      <c r="E144" s="17" t="s">
        <v>359</v>
      </c>
      <c r="F144" s="17" t="s">
        <v>428</v>
      </c>
      <c r="G144" s="17" t="s">
        <v>119</v>
      </c>
      <c r="H144" s="41"/>
      <c r="I144" s="97">
        <f t="shared" si="2"/>
        <v>200</v>
      </c>
      <c r="J144" s="100">
        <v>200</v>
      </c>
    </row>
    <row r="145" spans="1:10" ht="25.5">
      <c r="A145" s="16" t="s">
        <v>489</v>
      </c>
      <c r="B145" s="48"/>
      <c r="C145" s="17" t="s">
        <v>335</v>
      </c>
      <c r="D145" s="17" t="s">
        <v>359</v>
      </c>
      <c r="E145" s="17" t="s">
        <v>359</v>
      </c>
      <c r="F145" s="17" t="s">
        <v>430</v>
      </c>
      <c r="G145" s="17"/>
      <c r="H145" s="41"/>
      <c r="I145" s="97">
        <f t="shared" si="2"/>
        <v>619</v>
      </c>
      <c r="J145" s="100">
        <f>J146</f>
        <v>619</v>
      </c>
    </row>
    <row r="146" spans="1:10" ht="25.5">
      <c r="A146" s="16" t="s">
        <v>429</v>
      </c>
      <c r="B146" s="48"/>
      <c r="C146" s="17" t="s">
        <v>335</v>
      </c>
      <c r="D146" s="17" t="s">
        <v>359</v>
      </c>
      <c r="E146" s="17" t="s">
        <v>359</v>
      </c>
      <c r="F146" s="17" t="s">
        <v>430</v>
      </c>
      <c r="G146" s="17" t="s">
        <v>119</v>
      </c>
      <c r="H146" s="41"/>
      <c r="I146" s="97">
        <f t="shared" si="2"/>
        <v>619</v>
      </c>
      <c r="J146" s="100">
        <v>619</v>
      </c>
    </row>
    <row r="147" spans="1:10" ht="25.5">
      <c r="A147" s="11" t="s">
        <v>71</v>
      </c>
      <c r="B147" s="52"/>
      <c r="C147" s="12" t="s">
        <v>335</v>
      </c>
      <c r="D147" s="15" t="s">
        <v>359</v>
      </c>
      <c r="E147" s="15" t="s">
        <v>362</v>
      </c>
      <c r="F147" s="12" t="s">
        <v>172</v>
      </c>
      <c r="G147" s="17"/>
      <c r="H147" s="49">
        <f>H148+H155</f>
        <v>12393.3</v>
      </c>
      <c r="I147" s="97">
        <f t="shared" si="2"/>
        <v>-1825.04</v>
      </c>
      <c r="J147" s="100">
        <f>J148+J152+J155</f>
        <v>10568.26</v>
      </c>
    </row>
    <row r="148" spans="1:10" ht="38.25">
      <c r="A148" s="16" t="s">
        <v>115</v>
      </c>
      <c r="B148" s="48"/>
      <c r="C148" s="17" t="s">
        <v>335</v>
      </c>
      <c r="D148" s="14" t="s">
        <v>359</v>
      </c>
      <c r="E148" s="14" t="s">
        <v>362</v>
      </c>
      <c r="F148" s="17" t="s">
        <v>57</v>
      </c>
      <c r="G148" s="17"/>
      <c r="H148" s="41">
        <f>H149</f>
        <v>3638</v>
      </c>
      <c r="I148" s="97">
        <f t="shared" si="2"/>
        <v>-1497.23</v>
      </c>
      <c r="J148" s="100">
        <f>J149</f>
        <v>2140.77</v>
      </c>
    </row>
    <row r="149" spans="1:10" ht="25.5">
      <c r="A149" s="16" t="s">
        <v>274</v>
      </c>
      <c r="B149" s="48"/>
      <c r="C149" s="17" t="s">
        <v>335</v>
      </c>
      <c r="D149" s="14" t="s">
        <v>359</v>
      </c>
      <c r="E149" s="14" t="s">
        <v>362</v>
      </c>
      <c r="F149" s="17" t="s">
        <v>62</v>
      </c>
      <c r="G149" s="17"/>
      <c r="H149" s="41">
        <f>H150+H151</f>
        <v>3638</v>
      </c>
      <c r="I149" s="97">
        <f t="shared" si="2"/>
        <v>-1497.23</v>
      </c>
      <c r="J149" s="100">
        <f>J150</f>
        <v>2140.77</v>
      </c>
    </row>
    <row r="150" spans="1:10" ht="51">
      <c r="A150" s="16" t="s">
        <v>252</v>
      </c>
      <c r="B150" s="48"/>
      <c r="C150" s="17" t="s">
        <v>335</v>
      </c>
      <c r="D150" s="14" t="s">
        <v>359</v>
      </c>
      <c r="E150" s="14" t="s">
        <v>362</v>
      </c>
      <c r="F150" s="17" t="s">
        <v>62</v>
      </c>
      <c r="G150" s="17" t="s">
        <v>296</v>
      </c>
      <c r="H150" s="93">
        <v>1477</v>
      </c>
      <c r="I150" s="97">
        <f t="shared" si="2"/>
        <v>663.77</v>
      </c>
      <c r="J150" s="100">
        <f>J151</f>
        <v>2140.77</v>
      </c>
    </row>
    <row r="151" spans="1:10" ht="25.5">
      <c r="A151" s="16" t="s">
        <v>59</v>
      </c>
      <c r="B151" s="48"/>
      <c r="C151" s="17" t="s">
        <v>335</v>
      </c>
      <c r="D151" s="14" t="s">
        <v>359</v>
      </c>
      <c r="E151" s="14" t="s">
        <v>362</v>
      </c>
      <c r="F151" s="17" t="s">
        <v>62</v>
      </c>
      <c r="G151" s="17" t="s">
        <v>296</v>
      </c>
      <c r="H151" s="38">
        <v>2161</v>
      </c>
      <c r="I151" s="97">
        <f t="shared" si="2"/>
        <v>-20.23</v>
      </c>
      <c r="J151" s="100">
        <v>2140.77</v>
      </c>
    </row>
    <row r="152" spans="1:10" ht="12.75">
      <c r="A152" s="16" t="s">
        <v>193</v>
      </c>
      <c r="B152" s="48"/>
      <c r="C152" s="17" t="s">
        <v>335</v>
      </c>
      <c r="D152" s="14" t="s">
        <v>359</v>
      </c>
      <c r="E152" s="14" t="s">
        <v>362</v>
      </c>
      <c r="F152" s="17" t="s">
        <v>194</v>
      </c>
      <c r="G152" s="17"/>
      <c r="H152" s="41">
        <f>H153</f>
        <v>0</v>
      </c>
      <c r="I152" s="97">
        <f t="shared" si="2"/>
        <v>1459</v>
      </c>
      <c r="J152" s="100">
        <f>J153</f>
        <v>1459</v>
      </c>
    </row>
    <row r="153" spans="1:10" ht="63.75">
      <c r="A153" s="16" t="s">
        <v>425</v>
      </c>
      <c r="B153" s="48"/>
      <c r="C153" s="17" t="s">
        <v>335</v>
      </c>
      <c r="D153" s="14" t="s">
        <v>359</v>
      </c>
      <c r="E153" s="14" t="s">
        <v>362</v>
      </c>
      <c r="F153" s="17" t="s">
        <v>313</v>
      </c>
      <c r="G153" s="17"/>
      <c r="H153" s="41">
        <f>H154</f>
        <v>0</v>
      </c>
      <c r="I153" s="97">
        <f t="shared" si="2"/>
        <v>1459</v>
      </c>
      <c r="J153" s="100">
        <f>J154</f>
        <v>1459</v>
      </c>
    </row>
    <row r="154" spans="1:10" ht="25.5">
      <c r="A154" s="16" t="s">
        <v>59</v>
      </c>
      <c r="B154" s="54">
        <v>946</v>
      </c>
      <c r="C154" s="17" t="s">
        <v>335</v>
      </c>
      <c r="D154" s="14" t="s">
        <v>359</v>
      </c>
      <c r="E154" s="14" t="s">
        <v>362</v>
      </c>
      <c r="F154" s="17" t="s">
        <v>313</v>
      </c>
      <c r="G154" s="17" t="s">
        <v>296</v>
      </c>
      <c r="H154" s="93"/>
      <c r="I154" s="97">
        <f t="shared" si="2"/>
        <v>1459</v>
      </c>
      <c r="J154" s="100">
        <v>1459</v>
      </c>
    </row>
    <row r="155" spans="1:10" ht="51">
      <c r="A155" s="16" t="s">
        <v>197</v>
      </c>
      <c r="B155" s="48"/>
      <c r="C155" s="17" t="s">
        <v>335</v>
      </c>
      <c r="D155" s="14" t="s">
        <v>359</v>
      </c>
      <c r="E155" s="14" t="s">
        <v>362</v>
      </c>
      <c r="F155" s="17" t="s">
        <v>160</v>
      </c>
      <c r="G155" s="17"/>
      <c r="H155" s="41">
        <f>H156</f>
        <v>8755.3</v>
      </c>
      <c r="I155" s="97">
        <f t="shared" si="2"/>
        <v>-1786.81</v>
      </c>
      <c r="J155" s="100">
        <f>J156</f>
        <v>6968.49</v>
      </c>
    </row>
    <row r="156" spans="1:10" ht="25.5">
      <c r="A156" s="16" t="s">
        <v>274</v>
      </c>
      <c r="B156" s="48"/>
      <c r="C156" s="17" t="s">
        <v>335</v>
      </c>
      <c r="D156" s="14" t="s">
        <v>359</v>
      </c>
      <c r="E156" s="14" t="s">
        <v>362</v>
      </c>
      <c r="F156" s="17" t="s">
        <v>161</v>
      </c>
      <c r="G156" s="17"/>
      <c r="H156" s="41">
        <f>H157</f>
        <v>8755.3</v>
      </c>
      <c r="I156" s="97">
        <f t="shared" si="2"/>
        <v>-1786.81</v>
      </c>
      <c r="J156" s="100">
        <f>J157</f>
        <v>6968.49</v>
      </c>
    </row>
    <row r="157" spans="1:10" ht="15" customHeight="1">
      <c r="A157" s="16" t="s">
        <v>273</v>
      </c>
      <c r="B157" s="48"/>
      <c r="C157" s="17" t="s">
        <v>335</v>
      </c>
      <c r="D157" s="14" t="s">
        <v>359</v>
      </c>
      <c r="E157" s="14" t="s">
        <v>362</v>
      </c>
      <c r="F157" s="17" t="s">
        <v>161</v>
      </c>
      <c r="G157" s="17" t="s">
        <v>119</v>
      </c>
      <c r="H157" s="38">
        <f>8453.3+147+113+42</f>
        <v>8755.3</v>
      </c>
      <c r="I157" s="97">
        <f t="shared" si="2"/>
        <v>-1786.81</v>
      </c>
      <c r="J157" s="100">
        <f>6968.49</f>
        <v>6968.49</v>
      </c>
    </row>
    <row r="158" spans="1:10" ht="15" customHeight="1">
      <c r="A158" s="11" t="s">
        <v>98</v>
      </c>
      <c r="B158" s="52"/>
      <c r="C158" s="12" t="s">
        <v>335</v>
      </c>
      <c r="D158" s="12" t="s">
        <v>362</v>
      </c>
      <c r="E158" s="12" t="s">
        <v>68</v>
      </c>
      <c r="F158" s="12" t="s">
        <v>172</v>
      </c>
      <c r="G158" s="17"/>
      <c r="H158" s="49">
        <f>H159+H163</f>
        <v>1843</v>
      </c>
      <c r="I158" s="97">
        <f t="shared" si="2"/>
        <v>-1843</v>
      </c>
      <c r="J158" s="100"/>
    </row>
    <row r="159" spans="1:10" ht="15" customHeight="1">
      <c r="A159" s="11" t="s">
        <v>322</v>
      </c>
      <c r="B159" s="52"/>
      <c r="C159" s="12" t="s">
        <v>335</v>
      </c>
      <c r="D159" s="12" t="s">
        <v>362</v>
      </c>
      <c r="E159" s="12" t="s">
        <v>368</v>
      </c>
      <c r="F159" s="12" t="s">
        <v>172</v>
      </c>
      <c r="G159" s="17"/>
      <c r="H159" s="49">
        <f>H160</f>
        <v>1000</v>
      </c>
      <c r="I159" s="97">
        <f t="shared" si="2"/>
        <v>-1000</v>
      </c>
      <c r="J159" s="100"/>
    </row>
    <row r="160" spans="1:10" ht="15" customHeight="1">
      <c r="A160" s="16" t="s">
        <v>323</v>
      </c>
      <c r="B160" s="48"/>
      <c r="C160" s="17" t="s">
        <v>335</v>
      </c>
      <c r="D160" s="17" t="s">
        <v>362</v>
      </c>
      <c r="E160" s="17" t="s">
        <v>368</v>
      </c>
      <c r="F160" s="17" t="s">
        <v>324</v>
      </c>
      <c r="G160" s="17"/>
      <c r="H160" s="41">
        <f>H161</f>
        <v>1000</v>
      </c>
      <c r="I160" s="97">
        <f t="shared" si="2"/>
        <v>-1000</v>
      </c>
      <c r="J160" s="100"/>
    </row>
    <row r="161" spans="1:10" ht="15" customHeight="1">
      <c r="A161" s="16" t="s">
        <v>278</v>
      </c>
      <c r="B161" s="48"/>
      <c r="C161" s="17" t="s">
        <v>335</v>
      </c>
      <c r="D161" s="17" t="s">
        <v>362</v>
      </c>
      <c r="E161" s="17" t="s">
        <v>368</v>
      </c>
      <c r="F161" s="17" t="s">
        <v>325</v>
      </c>
      <c r="G161" s="17"/>
      <c r="H161" s="41">
        <f>H162</f>
        <v>1000</v>
      </c>
      <c r="I161" s="97">
        <f t="shared" si="2"/>
        <v>-1000</v>
      </c>
      <c r="J161" s="100"/>
    </row>
    <row r="162" spans="1:10" ht="23.25" customHeight="1">
      <c r="A162" s="63" t="s">
        <v>59</v>
      </c>
      <c r="B162" s="48"/>
      <c r="C162" s="17" t="s">
        <v>335</v>
      </c>
      <c r="D162" s="17" t="s">
        <v>362</v>
      </c>
      <c r="E162" s="17" t="s">
        <v>368</v>
      </c>
      <c r="F162" s="17" t="s">
        <v>325</v>
      </c>
      <c r="G162" s="17" t="s">
        <v>296</v>
      </c>
      <c r="H162" s="38">
        <v>1000</v>
      </c>
      <c r="I162" s="97">
        <f t="shared" si="2"/>
        <v>-1000</v>
      </c>
      <c r="J162" s="100">
        <v>0</v>
      </c>
    </row>
    <row r="163" spans="1:10" ht="30" customHeight="1">
      <c r="A163" s="11" t="s">
        <v>326</v>
      </c>
      <c r="B163" s="52"/>
      <c r="C163" s="12" t="s">
        <v>335</v>
      </c>
      <c r="D163" s="12" t="s">
        <v>362</v>
      </c>
      <c r="E163" s="12" t="s">
        <v>363</v>
      </c>
      <c r="F163" s="12" t="s">
        <v>172</v>
      </c>
      <c r="G163" s="17"/>
      <c r="H163" s="49">
        <f>H164</f>
        <v>843</v>
      </c>
      <c r="I163" s="97">
        <f t="shared" si="2"/>
        <v>-843</v>
      </c>
      <c r="J163" s="100"/>
    </row>
    <row r="164" spans="1:10" ht="15" customHeight="1">
      <c r="A164" s="16" t="s">
        <v>115</v>
      </c>
      <c r="B164" s="48"/>
      <c r="C164" s="17" t="s">
        <v>335</v>
      </c>
      <c r="D164" s="17" t="s">
        <v>362</v>
      </c>
      <c r="E164" s="17" t="s">
        <v>363</v>
      </c>
      <c r="F164" s="17" t="s">
        <v>57</v>
      </c>
      <c r="G164" s="17"/>
      <c r="H164" s="41">
        <f>H165</f>
        <v>843</v>
      </c>
      <c r="I164" s="97">
        <f t="shared" si="2"/>
        <v>-843</v>
      </c>
      <c r="J164" s="100"/>
    </row>
    <row r="165" spans="1:10" ht="15" customHeight="1">
      <c r="A165" s="16" t="s">
        <v>61</v>
      </c>
      <c r="B165" s="48"/>
      <c r="C165" s="17" t="s">
        <v>335</v>
      </c>
      <c r="D165" s="17" t="s">
        <v>362</v>
      </c>
      <c r="E165" s="17" t="s">
        <v>363</v>
      </c>
      <c r="F165" s="17" t="s">
        <v>62</v>
      </c>
      <c r="G165" s="17"/>
      <c r="H165" s="41">
        <f>H166</f>
        <v>843</v>
      </c>
      <c r="I165" s="97">
        <f t="shared" si="2"/>
        <v>-843</v>
      </c>
      <c r="J165" s="100"/>
    </row>
    <row r="166" spans="1:10" ht="15" customHeight="1">
      <c r="A166" s="16" t="s">
        <v>59</v>
      </c>
      <c r="B166" s="48"/>
      <c r="C166" s="17" t="s">
        <v>335</v>
      </c>
      <c r="D166" s="17" t="s">
        <v>362</v>
      </c>
      <c r="E166" s="17" t="s">
        <v>363</v>
      </c>
      <c r="F166" s="17" t="s">
        <v>62</v>
      </c>
      <c r="G166" s="17" t="s">
        <v>296</v>
      </c>
      <c r="H166" s="38">
        <f>625+164+54</f>
        <v>843</v>
      </c>
      <c r="I166" s="97">
        <f t="shared" si="2"/>
        <v>-843</v>
      </c>
      <c r="J166" s="100">
        <v>0</v>
      </c>
    </row>
    <row r="167" spans="1:10" ht="12.75">
      <c r="A167" s="11" t="s">
        <v>327</v>
      </c>
      <c r="B167" s="52"/>
      <c r="C167" s="12" t="s">
        <v>335</v>
      </c>
      <c r="D167" s="15" t="s">
        <v>363</v>
      </c>
      <c r="E167" s="12" t="s">
        <v>68</v>
      </c>
      <c r="F167" s="12"/>
      <c r="G167" s="17"/>
      <c r="H167" s="49">
        <f>H168+H182</f>
        <v>21434.8</v>
      </c>
      <c r="I167" s="97">
        <f t="shared" si="2"/>
        <v>-377</v>
      </c>
      <c r="J167" s="99">
        <f>J168+J182</f>
        <v>21057.8</v>
      </c>
    </row>
    <row r="168" spans="1:10" ht="16.5" customHeight="1">
      <c r="A168" s="11" t="s">
        <v>346</v>
      </c>
      <c r="B168" s="52"/>
      <c r="C168" s="12" t="s">
        <v>335</v>
      </c>
      <c r="D168" s="15" t="s">
        <v>363</v>
      </c>
      <c r="E168" s="15" t="s">
        <v>366</v>
      </c>
      <c r="F168" s="12"/>
      <c r="G168" s="17"/>
      <c r="H168" s="49">
        <f>H169+H172+H176+H179</f>
        <v>6093.5</v>
      </c>
      <c r="I168" s="97">
        <f t="shared" si="2"/>
        <v>1441.5</v>
      </c>
      <c r="J168" s="100">
        <f>J169+J172+J176+J179</f>
        <v>7535</v>
      </c>
    </row>
    <row r="169" spans="1:10" ht="23.25" customHeight="1">
      <c r="A169" s="44" t="s">
        <v>199</v>
      </c>
      <c r="B169" s="52"/>
      <c r="C169" s="17" t="s">
        <v>335</v>
      </c>
      <c r="D169" s="14" t="s">
        <v>363</v>
      </c>
      <c r="E169" s="14" t="s">
        <v>366</v>
      </c>
      <c r="F169" s="17" t="s">
        <v>148</v>
      </c>
      <c r="G169" s="17"/>
      <c r="H169" s="49">
        <f>H170</f>
        <v>0</v>
      </c>
      <c r="I169" s="97">
        <f t="shared" si="2"/>
        <v>0</v>
      </c>
      <c r="J169" s="100">
        <f>J170</f>
        <v>0</v>
      </c>
    </row>
    <row r="170" spans="1:10" ht="16.5" customHeight="1">
      <c r="A170" s="16" t="s">
        <v>112</v>
      </c>
      <c r="B170" s="48"/>
      <c r="C170" s="17" t="s">
        <v>335</v>
      </c>
      <c r="D170" s="14" t="s">
        <v>363</v>
      </c>
      <c r="E170" s="14" t="s">
        <v>366</v>
      </c>
      <c r="F170" s="17" t="s">
        <v>149</v>
      </c>
      <c r="G170" s="17"/>
      <c r="H170" s="60">
        <f>H171</f>
        <v>0</v>
      </c>
      <c r="I170" s="97">
        <f t="shared" si="2"/>
        <v>0</v>
      </c>
      <c r="J170" s="100">
        <f>J171</f>
        <v>0</v>
      </c>
    </row>
    <row r="171" spans="1:10" ht="15.75" customHeight="1">
      <c r="A171" s="16" t="s">
        <v>141</v>
      </c>
      <c r="B171" s="48">
        <v>225</v>
      </c>
      <c r="C171" s="17" t="s">
        <v>335</v>
      </c>
      <c r="D171" s="14" t="s">
        <v>363</v>
      </c>
      <c r="E171" s="14" t="s">
        <v>366</v>
      </c>
      <c r="F171" s="17" t="s">
        <v>149</v>
      </c>
      <c r="G171" s="17" t="s">
        <v>113</v>
      </c>
      <c r="H171" s="60"/>
      <c r="I171" s="97">
        <f t="shared" si="2"/>
        <v>0</v>
      </c>
      <c r="J171" s="100"/>
    </row>
    <row r="172" spans="1:10" ht="12.75">
      <c r="A172" s="16" t="s">
        <v>348</v>
      </c>
      <c r="B172" s="48"/>
      <c r="C172" s="17" t="s">
        <v>335</v>
      </c>
      <c r="D172" s="14" t="s">
        <v>363</v>
      </c>
      <c r="E172" s="14" t="s">
        <v>366</v>
      </c>
      <c r="F172" s="17" t="s">
        <v>349</v>
      </c>
      <c r="G172" s="17"/>
      <c r="H172" s="41">
        <f>H173</f>
        <v>5893.5</v>
      </c>
      <c r="I172" s="97">
        <f t="shared" si="2"/>
        <v>1641.5</v>
      </c>
      <c r="J172" s="100">
        <f>J173</f>
        <v>7535</v>
      </c>
    </row>
    <row r="173" spans="1:10" ht="51">
      <c r="A173" s="16" t="s">
        <v>95</v>
      </c>
      <c r="B173" s="48"/>
      <c r="C173" s="17" t="s">
        <v>335</v>
      </c>
      <c r="D173" s="14" t="s">
        <v>363</v>
      </c>
      <c r="E173" s="14" t="s">
        <v>366</v>
      </c>
      <c r="F173" s="17" t="s">
        <v>96</v>
      </c>
      <c r="G173" s="17"/>
      <c r="H173" s="41">
        <f>H174+H175</f>
        <v>5893.5</v>
      </c>
      <c r="I173" s="97">
        <f t="shared" si="2"/>
        <v>1641.5</v>
      </c>
      <c r="J173" s="100">
        <f>J174+J175</f>
        <v>7535</v>
      </c>
    </row>
    <row r="174" spans="1:10" ht="12.75">
      <c r="A174" s="16" t="s">
        <v>342</v>
      </c>
      <c r="B174" s="54"/>
      <c r="C174" s="17" t="s">
        <v>335</v>
      </c>
      <c r="D174" s="14" t="s">
        <v>363</v>
      </c>
      <c r="E174" s="14" t="s">
        <v>366</v>
      </c>
      <c r="F174" s="17" t="s">
        <v>96</v>
      </c>
      <c r="G174" s="17" t="s">
        <v>247</v>
      </c>
      <c r="H174" s="93">
        <v>5893.5</v>
      </c>
      <c r="I174" s="97">
        <f t="shared" si="2"/>
        <v>-5893.5</v>
      </c>
      <c r="J174" s="100"/>
    </row>
    <row r="175" spans="1:10" ht="12.75">
      <c r="A175" s="16" t="s">
        <v>342</v>
      </c>
      <c r="B175" s="54">
        <v>939</v>
      </c>
      <c r="C175" s="17" t="s">
        <v>335</v>
      </c>
      <c r="D175" s="14" t="s">
        <v>363</v>
      </c>
      <c r="E175" s="14" t="s">
        <v>366</v>
      </c>
      <c r="F175" s="17" t="s">
        <v>431</v>
      </c>
      <c r="G175" s="17" t="s">
        <v>247</v>
      </c>
      <c r="H175" s="41"/>
      <c r="I175" s="97">
        <f t="shared" si="2"/>
        <v>7535</v>
      </c>
      <c r="J175" s="100">
        <v>7535</v>
      </c>
    </row>
    <row r="176" spans="1:10" ht="12.75">
      <c r="A176" s="16" t="s">
        <v>23</v>
      </c>
      <c r="B176" s="48"/>
      <c r="C176" s="17" t="s">
        <v>335</v>
      </c>
      <c r="D176" s="14" t="s">
        <v>363</v>
      </c>
      <c r="E176" s="14" t="s">
        <v>366</v>
      </c>
      <c r="F176" s="17" t="s">
        <v>24</v>
      </c>
      <c r="G176" s="17"/>
      <c r="H176" s="41">
        <f>H177</f>
        <v>0</v>
      </c>
      <c r="I176" s="97">
        <f t="shared" si="2"/>
        <v>0</v>
      </c>
      <c r="J176" s="100">
        <f>J177</f>
        <v>0</v>
      </c>
    </row>
    <row r="177" spans="1:10" ht="12.75">
      <c r="A177" s="44" t="s">
        <v>23</v>
      </c>
      <c r="B177" s="48"/>
      <c r="C177" s="17" t="s">
        <v>335</v>
      </c>
      <c r="D177" s="14" t="s">
        <v>363</v>
      </c>
      <c r="E177" s="14" t="s">
        <v>366</v>
      </c>
      <c r="F177" s="17" t="s">
        <v>263</v>
      </c>
      <c r="G177" s="17"/>
      <c r="H177" s="41">
        <f>H178</f>
        <v>0</v>
      </c>
      <c r="I177" s="97">
        <f t="shared" si="2"/>
        <v>0</v>
      </c>
      <c r="J177" s="100">
        <f>J178</f>
        <v>0</v>
      </c>
    </row>
    <row r="178" spans="1:10" ht="12.75">
      <c r="A178" s="64" t="s">
        <v>347</v>
      </c>
      <c r="B178" s="48">
        <v>934</v>
      </c>
      <c r="C178" s="17" t="s">
        <v>335</v>
      </c>
      <c r="D178" s="14" t="s">
        <v>363</v>
      </c>
      <c r="E178" s="14" t="s">
        <v>366</v>
      </c>
      <c r="F178" s="17" t="s">
        <v>263</v>
      </c>
      <c r="G178" s="17" t="s">
        <v>21</v>
      </c>
      <c r="H178" s="41"/>
      <c r="I178" s="97">
        <f t="shared" si="2"/>
        <v>0</v>
      </c>
      <c r="J178" s="100"/>
    </row>
    <row r="179" spans="1:10" ht="12.75">
      <c r="A179" s="44" t="s">
        <v>42</v>
      </c>
      <c r="B179" s="48"/>
      <c r="C179" s="17" t="s">
        <v>335</v>
      </c>
      <c r="D179" s="14" t="s">
        <v>363</v>
      </c>
      <c r="E179" s="14" t="s">
        <v>366</v>
      </c>
      <c r="F179" s="17" t="s">
        <v>43</v>
      </c>
      <c r="G179" s="17"/>
      <c r="H179" s="41">
        <f>H180</f>
        <v>200</v>
      </c>
      <c r="I179" s="97">
        <f t="shared" si="2"/>
        <v>-200</v>
      </c>
      <c r="J179" s="100">
        <f>J180</f>
        <v>0</v>
      </c>
    </row>
    <row r="180" spans="1:10" ht="25.5">
      <c r="A180" s="44" t="s">
        <v>374</v>
      </c>
      <c r="B180" s="48"/>
      <c r="C180" s="17" t="s">
        <v>335</v>
      </c>
      <c r="D180" s="14" t="s">
        <v>363</v>
      </c>
      <c r="E180" s="14" t="s">
        <v>366</v>
      </c>
      <c r="F180" s="17" t="s">
        <v>381</v>
      </c>
      <c r="G180" s="17"/>
      <c r="H180" s="41">
        <f>H181</f>
        <v>200</v>
      </c>
      <c r="I180" s="97">
        <f t="shared" si="2"/>
        <v>-200</v>
      </c>
      <c r="J180" s="100">
        <f>J181</f>
        <v>0</v>
      </c>
    </row>
    <row r="181" spans="1:10" ht="12.75">
      <c r="A181" s="44" t="s">
        <v>347</v>
      </c>
      <c r="B181" s="48"/>
      <c r="C181" s="17" t="s">
        <v>335</v>
      </c>
      <c r="D181" s="14" t="s">
        <v>363</v>
      </c>
      <c r="E181" s="14" t="s">
        <v>366</v>
      </c>
      <c r="F181" s="17" t="s">
        <v>381</v>
      </c>
      <c r="G181" s="17" t="s">
        <v>21</v>
      </c>
      <c r="H181" s="41">
        <v>200</v>
      </c>
      <c r="I181" s="97">
        <f t="shared" si="2"/>
        <v>-200</v>
      </c>
      <c r="J181" s="100"/>
    </row>
    <row r="182" spans="1:10" ht="12.75">
      <c r="A182" s="11" t="s">
        <v>2</v>
      </c>
      <c r="B182" s="52"/>
      <c r="C182" s="12" t="s">
        <v>335</v>
      </c>
      <c r="D182" s="15" t="s">
        <v>363</v>
      </c>
      <c r="E182" s="15" t="s">
        <v>360</v>
      </c>
      <c r="F182" s="12"/>
      <c r="G182" s="17"/>
      <c r="H182" s="49">
        <f>H183</f>
        <v>15341.3</v>
      </c>
      <c r="I182" s="97">
        <f t="shared" si="2"/>
        <v>-1818.5</v>
      </c>
      <c r="J182" s="99">
        <f>J183</f>
        <v>13522.8</v>
      </c>
    </row>
    <row r="183" spans="1:10" ht="25.5">
      <c r="A183" s="44" t="s">
        <v>63</v>
      </c>
      <c r="B183" s="48"/>
      <c r="C183" s="17" t="s">
        <v>335</v>
      </c>
      <c r="D183" s="14" t="s">
        <v>363</v>
      </c>
      <c r="E183" s="14" t="s">
        <v>360</v>
      </c>
      <c r="F183" s="17" t="s">
        <v>64</v>
      </c>
      <c r="G183" s="17"/>
      <c r="H183" s="41">
        <f>H184+H186</f>
        <v>15341.3</v>
      </c>
      <c r="I183" s="97">
        <f t="shared" si="2"/>
        <v>-1818.5</v>
      </c>
      <c r="J183" s="100">
        <f>J184+J186</f>
        <v>13522.8</v>
      </c>
    </row>
    <row r="184" spans="1:10" ht="12.75">
      <c r="A184" s="11" t="s">
        <v>114</v>
      </c>
      <c r="B184" s="48"/>
      <c r="C184" s="17" t="s">
        <v>335</v>
      </c>
      <c r="D184" s="14" t="s">
        <v>363</v>
      </c>
      <c r="E184" s="14" t="s">
        <v>360</v>
      </c>
      <c r="F184" s="17" t="s">
        <v>303</v>
      </c>
      <c r="G184" s="17"/>
      <c r="H184" s="41">
        <f>H185</f>
        <v>1665.8</v>
      </c>
      <c r="I184" s="97">
        <f t="shared" si="2"/>
        <v>-426</v>
      </c>
      <c r="J184" s="100">
        <f>J185</f>
        <v>1239.8</v>
      </c>
    </row>
    <row r="185" spans="1:10" ht="12.75">
      <c r="A185" s="16" t="s">
        <v>342</v>
      </c>
      <c r="B185" s="54" t="s">
        <v>501</v>
      </c>
      <c r="C185" s="17" t="s">
        <v>335</v>
      </c>
      <c r="D185" s="14" t="s">
        <v>363</v>
      </c>
      <c r="E185" s="14" t="s">
        <v>360</v>
      </c>
      <c r="F185" s="17" t="s">
        <v>303</v>
      </c>
      <c r="G185" s="17" t="s">
        <v>247</v>
      </c>
      <c r="H185" s="93">
        <v>1665.8</v>
      </c>
      <c r="I185" s="97">
        <f t="shared" si="2"/>
        <v>-426</v>
      </c>
      <c r="J185" s="100">
        <v>1239.8</v>
      </c>
    </row>
    <row r="186" spans="1:10" ht="38.25">
      <c r="A186" s="64" t="s">
        <v>304</v>
      </c>
      <c r="B186" s="48"/>
      <c r="C186" s="17" t="s">
        <v>335</v>
      </c>
      <c r="D186" s="14" t="s">
        <v>363</v>
      </c>
      <c r="E186" s="14" t="s">
        <v>360</v>
      </c>
      <c r="F186" s="17" t="s">
        <v>305</v>
      </c>
      <c r="G186" s="17"/>
      <c r="H186" s="41">
        <f>H187</f>
        <v>13675.5</v>
      </c>
      <c r="I186" s="97">
        <f t="shared" si="2"/>
        <v>-1392.5</v>
      </c>
      <c r="J186" s="100">
        <f>J187</f>
        <v>12283</v>
      </c>
    </row>
    <row r="187" spans="1:10" ht="12.75">
      <c r="A187" s="44" t="s">
        <v>306</v>
      </c>
      <c r="B187" s="48"/>
      <c r="C187" s="17" t="s">
        <v>335</v>
      </c>
      <c r="D187" s="14" t="s">
        <v>363</v>
      </c>
      <c r="E187" s="14" t="s">
        <v>360</v>
      </c>
      <c r="F187" s="17" t="s">
        <v>307</v>
      </c>
      <c r="G187" s="17"/>
      <c r="H187" s="41">
        <f>H188+H191</f>
        <v>13675.5</v>
      </c>
      <c r="I187" s="97">
        <f t="shared" si="2"/>
        <v>-1392.5</v>
      </c>
      <c r="J187" s="100">
        <f>J188+J191</f>
        <v>12283</v>
      </c>
    </row>
    <row r="188" spans="1:10" ht="25.5">
      <c r="A188" s="44" t="s">
        <v>308</v>
      </c>
      <c r="B188" s="48"/>
      <c r="C188" s="17" t="s">
        <v>335</v>
      </c>
      <c r="D188" s="14" t="s">
        <v>363</v>
      </c>
      <c r="E188" s="14" t="s">
        <v>360</v>
      </c>
      <c r="F188" s="17" t="s">
        <v>309</v>
      </c>
      <c r="G188" s="17"/>
      <c r="H188" s="41">
        <f>H189+H190</f>
        <v>13675.5</v>
      </c>
      <c r="I188" s="97">
        <f t="shared" si="2"/>
        <v>-1392.5</v>
      </c>
      <c r="J188" s="100">
        <f>J189+J190</f>
        <v>12283</v>
      </c>
    </row>
    <row r="189" spans="1:10" ht="12.75">
      <c r="A189" s="16" t="s">
        <v>342</v>
      </c>
      <c r="B189" s="54" t="s">
        <v>502</v>
      </c>
      <c r="C189" s="17" t="s">
        <v>335</v>
      </c>
      <c r="D189" s="14" t="s">
        <v>363</v>
      </c>
      <c r="E189" s="14" t="s">
        <v>360</v>
      </c>
      <c r="F189" s="17" t="s">
        <v>309</v>
      </c>
      <c r="G189" s="17" t="s">
        <v>247</v>
      </c>
      <c r="H189" s="41"/>
      <c r="I189" s="97">
        <f t="shared" si="2"/>
        <v>0</v>
      </c>
      <c r="J189" s="100"/>
    </row>
    <row r="190" spans="1:10" ht="12.75">
      <c r="A190" s="16" t="s">
        <v>342</v>
      </c>
      <c r="B190" s="54" t="s">
        <v>237</v>
      </c>
      <c r="C190" s="17" t="s">
        <v>335</v>
      </c>
      <c r="D190" s="14" t="s">
        <v>363</v>
      </c>
      <c r="E190" s="14" t="s">
        <v>360</v>
      </c>
      <c r="F190" s="17" t="s">
        <v>309</v>
      </c>
      <c r="G190" s="17" t="s">
        <v>247</v>
      </c>
      <c r="H190" s="93">
        <v>13675.5</v>
      </c>
      <c r="I190" s="97">
        <f t="shared" si="2"/>
        <v>-1392.5</v>
      </c>
      <c r="J190" s="100">
        <v>12283</v>
      </c>
    </row>
    <row r="191" spans="1:10" ht="12.75">
      <c r="A191" s="64" t="s">
        <v>310</v>
      </c>
      <c r="B191" s="48"/>
      <c r="C191" s="17" t="s">
        <v>335</v>
      </c>
      <c r="D191" s="14" t="s">
        <v>363</v>
      </c>
      <c r="E191" s="14" t="s">
        <v>360</v>
      </c>
      <c r="F191" s="17" t="s">
        <v>311</v>
      </c>
      <c r="G191" s="17"/>
      <c r="H191" s="41">
        <f>H192</f>
        <v>0</v>
      </c>
      <c r="I191" s="97">
        <f t="shared" si="2"/>
        <v>0</v>
      </c>
      <c r="J191" s="100">
        <f>J192</f>
        <v>0</v>
      </c>
    </row>
    <row r="192" spans="1:10" ht="12.75">
      <c r="A192" s="16" t="s">
        <v>342</v>
      </c>
      <c r="B192" s="54" t="s">
        <v>502</v>
      </c>
      <c r="C192" s="17" t="s">
        <v>335</v>
      </c>
      <c r="D192" s="14" t="s">
        <v>363</v>
      </c>
      <c r="E192" s="14" t="s">
        <v>360</v>
      </c>
      <c r="F192" s="17" t="s">
        <v>311</v>
      </c>
      <c r="G192" s="17" t="s">
        <v>247</v>
      </c>
      <c r="H192" s="41"/>
      <c r="I192" s="97">
        <f t="shared" si="2"/>
        <v>0</v>
      </c>
      <c r="J192" s="100"/>
    </row>
    <row r="193" spans="1:10" s="10" customFormat="1" ht="12.75">
      <c r="A193" s="11" t="s">
        <v>322</v>
      </c>
      <c r="B193" s="52"/>
      <c r="C193" s="12" t="s">
        <v>335</v>
      </c>
      <c r="D193" s="15" t="s">
        <v>312</v>
      </c>
      <c r="E193" s="15"/>
      <c r="F193" s="12"/>
      <c r="G193" s="12"/>
      <c r="H193" s="49"/>
      <c r="I193" s="97">
        <f t="shared" si="2"/>
        <v>1872.3</v>
      </c>
      <c r="J193" s="99">
        <f>J194+J198</f>
        <v>1872.3</v>
      </c>
    </row>
    <row r="194" spans="1:10" ht="12.75">
      <c r="A194" s="11" t="s">
        <v>426</v>
      </c>
      <c r="B194" s="52"/>
      <c r="C194" s="12" t="s">
        <v>335</v>
      </c>
      <c r="D194" s="15" t="s">
        <v>312</v>
      </c>
      <c r="E194" s="15" t="s">
        <v>364</v>
      </c>
      <c r="F194" s="17"/>
      <c r="G194" s="17"/>
      <c r="H194" s="41"/>
      <c r="I194" s="97">
        <f t="shared" si="2"/>
        <v>1000</v>
      </c>
      <c r="J194" s="100">
        <f>J195</f>
        <v>1000</v>
      </c>
    </row>
    <row r="195" spans="1:10" ht="25.5">
      <c r="A195" s="16" t="s">
        <v>42</v>
      </c>
      <c r="B195" s="48"/>
      <c r="C195" s="17" t="s">
        <v>335</v>
      </c>
      <c r="D195" s="14" t="s">
        <v>312</v>
      </c>
      <c r="E195" s="14" t="s">
        <v>364</v>
      </c>
      <c r="F195" s="17" t="s">
        <v>473</v>
      </c>
      <c r="G195" s="17"/>
      <c r="H195" s="41"/>
      <c r="I195" s="97">
        <f t="shared" si="2"/>
        <v>1000</v>
      </c>
      <c r="J195" s="100">
        <f>J196</f>
        <v>1000</v>
      </c>
    </row>
    <row r="196" spans="1:10" ht="25.5">
      <c r="A196" s="63" t="s">
        <v>475</v>
      </c>
      <c r="B196" s="48"/>
      <c r="C196" s="17" t="s">
        <v>335</v>
      </c>
      <c r="D196" s="14" t="s">
        <v>312</v>
      </c>
      <c r="E196" s="14" t="s">
        <v>364</v>
      </c>
      <c r="F196" s="17" t="s">
        <v>474</v>
      </c>
      <c r="G196" s="17"/>
      <c r="H196" s="41"/>
      <c r="I196" s="97">
        <f t="shared" si="2"/>
        <v>1000</v>
      </c>
      <c r="J196" s="100">
        <f>J197</f>
        <v>1000</v>
      </c>
    </row>
    <row r="197" spans="1:10" ht="12.75">
      <c r="A197" s="16" t="s">
        <v>429</v>
      </c>
      <c r="B197" s="48"/>
      <c r="C197" s="17" t="s">
        <v>335</v>
      </c>
      <c r="D197" s="14" t="s">
        <v>312</v>
      </c>
      <c r="E197" s="14" t="s">
        <v>364</v>
      </c>
      <c r="F197" s="17" t="s">
        <v>474</v>
      </c>
      <c r="G197" s="17" t="s">
        <v>119</v>
      </c>
      <c r="H197" s="41"/>
      <c r="I197" s="97">
        <f t="shared" si="2"/>
        <v>1000</v>
      </c>
      <c r="J197" s="100">
        <v>1000</v>
      </c>
    </row>
    <row r="198" spans="1:10" ht="15.75" customHeight="1">
      <c r="A198" s="11" t="s">
        <v>476</v>
      </c>
      <c r="B198" s="52"/>
      <c r="C198" s="12" t="s">
        <v>335</v>
      </c>
      <c r="D198" s="15" t="s">
        <v>312</v>
      </c>
      <c r="E198" s="15" t="s">
        <v>361</v>
      </c>
      <c r="F198" s="17"/>
      <c r="G198" s="17"/>
      <c r="H198" s="41"/>
      <c r="I198" s="97">
        <f t="shared" si="2"/>
        <v>872.3</v>
      </c>
      <c r="J198" s="100">
        <f>J199</f>
        <v>872.3</v>
      </c>
    </row>
    <row r="199" spans="1:10" ht="51">
      <c r="A199" s="85" t="s">
        <v>159</v>
      </c>
      <c r="B199" s="48"/>
      <c r="C199" s="17" t="s">
        <v>335</v>
      </c>
      <c r="D199" s="14" t="s">
        <v>312</v>
      </c>
      <c r="E199" s="14" t="s">
        <v>361</v>
      </c>
      <c r="F199" s="47" t="s">
        <v>160</v>
      </c>
      <c r="G199" s="17"/>
      <c r="H199" s="41"/>
      <c r="I199" s="97">
        <f t="shared" si="2"/>
        <v>872.3</v>
      </c>
      <c r="J199" s="100">
        <f>J200</f>
        <v>872.3</v>
      </c>
    </row>
    <row r="200" spans="1:10" ht="25.5">
      <c r="A200" s="85" t="s">
        <v>274</v>
      </c>
      <c r="B200" s="48"/>
      <c r="C200" s="17" t="s">
        <v>335</v>
      </c>
      <c r="D200" s="14" t="s">
        <v>312</v>
      </c>
      <c r="E200" s="14" t="s">
        <v>361</v>
      </c>
      <c r="F200" s="46" t="s">
        <v>161</v>
      </c>
      <c r="G200" s="17"/>
      <c r="H200" s="41"/>
      <c r="I200" s="97">
        <f t="shared" si="2"/>
        <v>872.3</v>
      </c>
      <c r="J200" s="100">
        <f>J201</f>
        <v>872.3</v>
      </c>
    </row>
    <row r="201" spans="1:10" ht="12.75">
      <c r="A201" s="16" t="s">
        <v>429</v>
      </c>
      <c r="B201" s="48"/>
      <c r="C201" s="17" t="s">
        <v>335</v>
      </c>
      <c r="D201" s="14" t="s">
        <v>312</v>
      </c>
      <c r="E201" s="14" t="s">
        <v>361</v>
      </c>
      <c r="F201" s="46" t="s">
        <v>161</v>
      </c>
      <c r="G201" s="17" t="s">
        <v>119</v>
      </c>
      <c r="H201" s="41"/>
      <c r="I201" s="97">
        <f t="shared" si="2"/>
        <v>872.3</v>
      </c>
      <c r="J201" s="100">
        <v>872.3</v>
      </c>
    </row>
    <row r="202" spans="1:10" ht="18" customHeight="1">
      <c r="A202" s="187" t="s">
        <v>198</v>
      </c>
      <c r="B202" s="188"/>
      <c r="C202" s="188"/>
      <c r="D202" s="188"/>
      <c r="E202" s="188"/>
      <c r="F202" s="188"/>
      <c r="G202" s="188"/>
      <c r="H202" s="49">
        <f>H203+H216+H226+H231</f>
        <v>91916.4</v>
      </c>
      <c r="I202" s="97">
        <f t="shared" si="2"/>
        <v>-15425.3</v>
      </c>
      <c r="J202" s="99">
        <f>J203+J212+J216+J226+J264+J269</f>
        <v>76491.1</v>
      </c>
    </row>
    <row r="203" spans="1:10" ht="16.5" customHeight="1">
      <c r="A203" s="11" t="s">
        <v>171</v>
      </c>
      <c r="B203" s="52"/>
      <c r="C203" s="12" t="s">
        <v>145</v>
      </c>
      <c r="D203" s="12" t="s">
        <v>364</v>
      </c>
      <c r="E203" s="12" t="s">
        <v>68</v>
      </c>
      <c r="F203" s="12" t="s">
        <v>172</v>
      </c>
      <c r="G203" s="12"/>
      <c r="H203" s="49">
        <f>H204+H208</f>
        <v>5319</v>
      </c>
      <c r="I203" s="97">
        <f t="shared" si="2"/>
        <v>-1167</v>
      </c>
      <c r="J203" s="99">
        <f>J204</f>
        <v>4152</v>
      </c>
    </row>
    <row r="204" spans="1:10" ht="38.25">
      <c r="A204" s="11" t="s">
        <v>290</v>
      </c>
      <c r="B204" s="52"/>
      <c r="C204" s="12" t="s">
        <v>145</v>
      </c>
      <c r="D204" s="12" t="s">
        <v>364</v>
      </c>
      <c r="E204" s="12" t="s">
        <v>367</v>
      </c>
      <c r="F204" s="12" t="s">
        <v>172</v>
      </c>
      <c r="G204" s="12"/>
      <c r="H204" s="49">
        <f>H205</f>
        <v>4299</v>
      </c>
      <c r="I204" s="97">
        <f t="shared" si="2"/>
        <v>-147</v>
      </c>
      <c r="J204" s="100">
        <f>J205</f>
        <v>4152</v>
      </c>
    </row>
    <row r="205" spans="1:10" ht="38.25">
      <c r="A205" s="16" t="s">
        <v>12</v>
      </c>
      <c r="B205" s="48"/>
      <c r="C205" s="17" t="s">
        <v>145</v>
      </c>
      <c r="D205" s="17" t="s">
        <v>364</v>
      </c>
      <c r="E205" s="17" t="s">
        <v>367</v>
      </c>
      <c r="F205" s="17" t="s">
        <v>57</v>
      </c>
      <c r="G205" s="17"/>
      <c r="H205" s="41">
        <f>H206</f>
        <v>4299</v>
      </c>
      <c r="I205" s="97">
        <f t="shared" si="2"/>
        <v>-147</v>
      </c>
      <c r="J205" s="100">
        <f>J206</f>
        <v>4152</v>
      </c>
    </row>
    <row r="206" spans="1:10" ht="12.75">
      <c r="A206" s="16" t="s">
        <v>61</v>
      </c>
      <c r="B206" s="48"/>
      <c r="C206" s="17" t="s">
        <v>145</v>
      </c>
      <c r="D206" s="17" t="s">
        <v>364</v>
      </c>
      <c r="E206" s="17" t="s">
        <v>367</v>
      </c>
      <c r="F206" s="17" t="s">
        <v>62</v>
      </c>
      <c r="G206" s="17"/>
      <c r="H206" s="41">
        <f>H207</f>
        <v>4299</v>
      </c>
      <c r="I206" s="97">
        <f t="shared" si="2"/>
        <v>-147</v>
      </c>
      <c r="J206" s="100">
        <f>J207</f>
        <v>4152</v>
      </c>
    </row>
    <row r="207" spans="1:10" ht="25.5">
      <c r="A207" s="16" t="s">
        <v>59</v>
      </c>
      <c r="B207" s="48"/>
      <c r="C207" s="17" t="s">
        <v>145</v>
      </c>
      <c r="D207" s="17" t="s">
        <v>364</v>
      </c>
      <c r="E207" s="17" t="s">
        <v>367</v>
      </c>
      <c r="F207" s="17" t="s">
        <v>62</v>
      </c>
      <c r="G207" s="17" t="s">
        <v>296</v>
      </c>
      <c r="H207" s="38">
        <f>4157+142</f>
        <v>4299</v>
      </c>
      <c r="I207" s="97">
        <f aca="true" t="shared" si="3" ref="I207:I270">J207-H207</f>
        <v>-147</v>
      </c>
      <c r="J207" s="100">
        <v>4152</v>
      </c>
    </row>
    <row r="208" spans="1:10" ht="25.5">
      <c r="A208" s="11" t="s">
        <v>275</v>
      </c>
      <c r="B208" s="52"/>
      <c r="C208" s="12" t="s">
        <v>145</v>
      </c>
      <c r="D208" s="12" t="s">
        <v>364</v>
      </c>
      <c r="E208" s="12" t="s">
        <v>312</v>
      </c>
      <c r="F208" s="12" t="s">
        <v>172</v>
      </c>
      <c r="G208" s="12"/>
      <c r="H208" s="49">
        <f>H209</f>
        <v>1020</v>
      </c>
      <c r="I208" s="97">
        <f t="shared" si="3"/>
        <v>-1020</v>
      </c>
      <c r="J208" s="100"/>
    </row>
    <row r="209" spans="1:10" ht="12.75">
      <c r="A209" s="16" t="s">
        <v>276</v>
      </c>
      <c r="B209" s="48"/>
      <c r="C209" s="17" t="s">
        <v>145</v>
      </c>
      <c r="D209" s="17" t="s">
        <v>364</v>
      </c>
      <c r="E209" s="17" t="s">
        <v>312</v>
      </c>
      <c r="F209" s="17" t="s">
        <v>277</v>
      </c>
      <c r="G209" s="17"/>
      <c r="H209" s="41">
        <f>H210</f>
        <v>1020</v>
      </c>
      <c r="I209" s="97">
        <f t="shared" si="3"/>
        <v>-1020</v>
      </c>
      <c r="J209" s="100"/>
    </row>
    <row r="210" spans="1:10" ht="14.25" customHeight="1">
      <c r="A210" s="19" t="s">
        <v>177</v>
      </c>
      <c r="B210" s="78"/>
      <c r="C210" s="17" t="s">
        <v>145</v>
      </c>
      <c r="D210" s="17" t="s">
        <v>364</v>
      </c>
      <c r="E210" s="17" t="s">
        <v>312</v>
      </c>
      <c r="F210" s="17" t="s">
        <v>178</v>
      </c>
      <c r="G210" s="17"/>
      <c r="H210" s="41">
        <f>H211</f>
        <v>1020</v>
      </c>
      <c r="I210" s="97">
        <f t="shared" si="3"/>
        <v>-1020</v>
      </c>
      <c r="J210" s="100"/>
    </row>
    <row r="211" spans="1:10" ht="12.75">
      <c r="A211" s="16" t="s">
        <v>153</v>
      </c>
      <c r="B211" s="48"/>
      <c r="C211" s="17" t="s">
        <v>145</v>
      </c>
      <c r="D211" s="17" t="s">
        <v>364</v>
      </c>
      <c r="E211" s="17" t="s">
        <v>312</v>
      </c>
      <c r="F211" s="17" t="s">
        <v>178</v>
      </c>
      <c r="G211" s="17" t="s">
        <v>249</v>
      </c>
      <c r="H211" s="38">
        <v>1020</v>
      </c>
      <c r="I211" s="97">
        <f t="shared" si="3"/>
        <v>-1020</v>
      </c>
      <c r="J211" s="100">
        <v>0</v>
      </c>
    </row>
    <row r="212" spans="1:10" s="10" customFormat="1" ht="12.75">
      <c r="A212" s="11" t="s">
        <v>485</v>
      </c>
      <c r="B212" s="52"/>
      <c r="C212" s="12" t="s">
        <v>145</v>
      </c>
      <c r="D212" s="12" t="s">
        <v>365</v>
      </c>
      <c r="E212" s="12"/>
      <c r="F212" s="12"/>
      <c r="G212" s="12"/>
      <c r="H212" s="49"/>
      <c r="I212" s="97">
        <f t="shared" si="3"/>
        <v>760.6</v>
      </c>
      <c r="J212" s="99">
        <f>J213</f>
        <v>760.6</v>
      </c>
    </row>
    <row r="213" spans="1:10" ht="12.75">
      <c r="A213" s="16" t="s">
        <v>486</v>
      </c>
      <c r="B213" s="48"/>
      <c r="C213" s="17" t="s">
        <v>145</v>
      </c>
      <c r="D213" s="17" t="s">
        <v>365</v>
      </c>
      <c r="E213" s="17" t="s">
        <v>366</v>
      </c>
      <c r="F213" s="17"/>
      <c r="G213" s="17"/>
      <c r="H213" s="41"/>
      <c r="I213" s="97">
        <f t="shared" si="3"/>
        <v>760.6</v>
      </c>
      <c r="J213" s="100">
        <f>J214</f>
        <v>760.6</v>
      </c>
    </row>
    <row r="214" spans="1:10" ht="25.5">
      <c r="A214" s="16" t="s">
        <v>44</v>
      </c>
      <c r="B214" s="48"/>
      <c r="C214" s="17" t="s">
        <v>145</v>
      </c>
      <c r="D214" s="17" t="s">
        <v>365</v>
      </c>
      <c r="E214" s="17" t="s">
        <v>366</v>
      </c>
      <c r="F214" s="17" t="s">
        <v>45</v>
      </c>
      <c r="G214" s="17"/>
      <c r="H214" s="41"/>
      <c r="I214" s="97">
        <f t="shared" si="3"/>
        <v>760.6</v>
      </c>
      <c r="J214" s="100">
        <f>J215</f>
        <v>760.6</v>
      </c>
    </row>
    <row r="215" spans="1:10" ht="12.75">
      <c r="A215" s="16" t="s">
        <v>196</v>
      </c>
      <c r="B215" s="48"/>
      <c r="C215" s="17" t="s">
        <v>145</v>
      </c>
      <c r="D215" s="17" t="s">
        <v>365</v>
      </c>
      <c r="E215" s="17" t="s">
        <v>366</v>
      </c>
      <c r="F215" s="17" t="s">
        <v>45</v>
      </c>
      <c r="G215" s="17" t="s">
        <v>65</v>
      </c>
      <c r="H215" s="41"/>
      <c r="I215" s="97">
        <f t="shared" si="3"/>
        <v>760.6</v>
      </c>
      <c r="J215" s="100">
        <v>760.6</v>
      </c>
    </row>
    <row r="216" spans="1:10" ht="25.5">
      <c r="A216" s="11" t="s">
        <v>49</v>
      </c>
      <c r="B216" s="52"/>
      <c r="C216" s="12" t="s">
        <v>145</v>
      </c>
      <c r="D216" s="12" t="s">
        <v>360</v>
      </c>
      <c r="E216" s="12" t="s">
        <v>68</v>
      </c>
      <c r="F216" s="12" t="s">
        <v>172</v>
      </c>
      <c r="G216" s="12"/>
      <c r="H216" s="49">
        <f>H221</f>
        <v>27093.3</v>
      </c>
      <c r="I216" s="97">
        <f t="shared" si="3"/>
        <v>-19209.9</v>
      </c>
      <c r="J216" s="99">
        <f>J217</f>
        <v>7883.4</v>
      </c>
    </row>
    <row r="217" spans="1:10" s="10" customFormat="1" ht="12.75">
      <c r="A217" s="13" t="s">
        <v>462</v>
      </c>
      <c r="B217" s="74"/>
      <c r="C217" s="12" t="s">
        <v>145</v>
      </c>
      <c r="D217" s="12" t="s">
        <v>360</v>
      </c>
      <c r="E217" s="12" t="s">
        <v>367</v>
      </c>
      <c r="F217" s="12"/>
      <c r="G217" s="12"/>
      <c r="H217" s="49"/>
      <c r="I217" s="97">
        <f t="shared" si="3"/>
        <v>7883.4</v>
      </c>
      <c r="J217" s="101">
        <f>J218</f>
        <v>7883.4</v>
      </c>
    </row>
    <row r="218" spans="1:10" ht="12.75">
      <c r="A218" s="19" t="s">
        <v>463</v>
      </c>
      <c r="B218" s="78"/>
      <c r="C218" s="17" t="s">
        <v>145</v>
      </c>
      <c r="D218" s="17" t="s">
        <v>360</v>
      </c>
      <c r="E218" s="17" t="s">
        <v>367</v>
      </c>
      <c r="F218" s="17" t="s">
        <v>460</v>
      </c>
      <c r="G218" s="17"/>
      <c r="H218" s="41"/>
      <c r="I218" s="97">
        <f t="shared" si="3"/>
        <v>7883.4</v>
      </c>
      <c r="J218" s="100">
        <f>J219</f>
        <v>7883.4</v>
      </c>
    </row>
    <row r="219" spans="1:10" ht="25.5" customHeight="1">
      <c r="A219" s="19" t="s">
        <v>464</v>
      </c>
      <c r="B219" s="78"/>
      <c r="C219" s="17" t="s">
        <v>145</v>
      </c>
      <c r="D219" s="17" t="s">
        <v>360</v>
      </c>
      <c r="E219" s="17" t="s">
        <v>367</v>
      </c>
      <c r="F219" s="17" t="s">
        <v>461</v>
      </c>
      <c r="G219" s="17"/>
      <c r="H219" s="41"/>
      <c r="I219" s="97">
        <f t="shared" si="3"/>
        <v>7883.4</v>
      </c>
      <c r="J219" s="100">
        <f>J220</f>
        <v>7883.4</v>
      </c>
    </row>
    <row r="220" spans="1:10" ht="12.75">
      <c r="A220" s="19" t="s">
        <v>150</v>
      </c>
      <c r="B220" s="78"/>
      <c r="C220" s="17" t="s">
        <v>145</v>
      </c>
      <c r="D220" s="17" t="s">
        <v>360</v>
      </c>
      <c r="E220" s="17" t="s">
        <v>367</v>
      </c>
      <c r="F220" s="17" t="s">
        <v>461</v>
      </c>
      <c r="G220" s="17" t="s">
        <v>248</v>
      </c>
      <c r="H220" s="41"/>
      <c r="I220" s="97">
        <f t="shared" si="3"/>
        <v>7883.4</v>
      </c>
      <c r="J220" s="100">
        <v>7883.4</v>
      </c>
    </row>
    <row r="221" spans="1:10" s="10" customFormat="1" ht="25.5">
      <c r="A221" s="11" t="s">
        <v>0</v>
      </c>
      <c r="B221" s="52"/>
      <c r="C221" s="12" t="s">
        <v>145</v>
      </c>
      <c r="D221" s="12" t="s">
        <v>360</v>
      </c>
      <c r="E221" s="12" t="s">
        <v>136</v>
      </c>
      <c r="F221" s="12"/>
      <c r="G221" s="12"/>
      <c r="H221" s="49">
        <f>H222</f>
        <v>27093.3</v>
      </c>
      <c r="I221" s="97">
        <f t="shared" si="3"/>
        <v>-27093.3</v>
      </c>
      <c r="J221" s="99"/>
    </row>
    <row r="222" spans="1:10" s="10" customFormat="1" ht="25.5">
      <c r="A222" s="16" t="s">
        <v>315</v>
      </c>
      <c r="B222" s="48"/>
      <c r="C222" s="17" t="s">
        <v>145</v>
      </c>
      <c r="D222" s="17" t="s">
        <v>360</v>
      </c>
      <c r="E222" s="17" t="s">
        <v>136</v>
      </c>
      <c r="F222" s="17" t="s">
        <v>52</v>
      </c>
      <c r="G222" s="12"/>
      <c r="H222" s="49">
        <f>H223</f>
        <v>27093.3</v>
      </c>
      <c r="I222" s="97">
        <f t="shared" si="3"/>
        <v>-27093.3</v>
      </c>
      <c r="J222" s="99"/>
    </row>
    <row r="223" spans="1:10" ht="12.75">
      <c r="A223" s="16" t="s">
        <v>53</v>
      </c>
      <c r="B223" s="48"/>
      <c r="C223" s="17" t="s">
        <v>145</v>
      </c>
      <c r="D223" s="17" t="s">
        <v>360</v>
      </c>
      <c r="E223" s="17" t="s">
        <v>136</v>
      </c>
      <c r="F223" s="17" t="s">
        <v>50</v>
      </c>
      <c r="G223" s="17"/>
      <c r="H223" s="41">
        <f>H224</f>
        <v>27093.3</v>
      </c>
      <c r="I223" s="97">
        <f t="shared" si="3"/>
        <v>-27093.3</v>
      </c>
      <c r="J223" s="100"/>
    </row>
    <row r="224" spans="1:10" ht="41.25" customHeight="1">
      <c r="A224" s="16" t="s">
        <v>22</v>
      </c>
      <c r="B224" s="48"/>
      <c r="C224" s="17" t="s">
        <v>145</v>
      </c>
      <c r="D224" s="17" t="s">
        <v>360</v>
      </c>
      <c r="E224" s="17" t="s">
        <v>136</v>
      </c>
      <c r="F224" s="17" t="s">
        <v>51</v>
      </c>
      <c r="G224" s="17"/>
      <c r="H224" s="41">
        <f>H225</f>
        <v>27093.3</v>
      </c>
      <c r="I224" s="97">
        <f t="shared" si="3"/>
        <v>-27093.3</v>
      </c>
      <c r="J224" s="100"/>
    </row>
    <row r="225" spans="1:10" ht="12.75">
      <c r="A225" s="16" t="s">
        <v>83</v>
      </c>
      <c r="B225" s="48"/>
      <c r="C225" s="17" t="s">
        <v>145</v>
      </c>
      <c r="D225" s="17" t="s">
        <v>360</v>
      </c>
      <c r="E225" s="17" t="s">
        <v>136</v>
      </c>
      <c r="F225" s="17" t="s">
        <v>51</v>
      </c>
      <c r="G225" s="17" t="s">
        <v>246</v>
      </c>
      <c r="H225" s="38">
        <f>28000-205.3-701.4</f>
        <v>27093.3</v>
      </c>
      <c r="I225" s="97">
        <f t="shared" si="3"/>
        <v>-27093.3</v>
      </c>
      <c r="J225" s="100"/>
    </row>
    <row r="226" spans="1:10" ht="25.5">
      <c r="A226" s="11" t="s">
        <v>181</v>
      </c>
      <c r="B226" s="52"/>
      <c r="C226" s="12" t="s">
        <v>145</v>
      </c>
      <c r="D226" s="12" t="s">
        <v>361</v>
      </c>
      <c r="E226" s="12" t="s">
        <v>68</v>
      </c>
      <c r="F226" s="12" t="s">
        <v>172</v>
      </c>
      <c r="G226" s="12"/>
      <c r="H226" s="49">
        <f>H227</f>
        <v>0</v>
      </c>
      <c r="I226" s="97">
        <f t="shared" si="3"/>
        <v>1860.4</v>
      </c>
      <c r="J226" s="99">
        <f>J227</f>
        <v>1860.4</v>
      </c>
    </row>
    <row r="227" spans="1:10" ht="25.5">
      <c r="A227" s="11" t="s">
        <v>272</v>
      </c>
      <c r="B227" s="52"/>
      <c r="C227" s="12" t="s">
        <v>145</v>
      </c>
      <c r="D227" s="12" t="s">
        <v>361</v>
      </c>
      <c r="E227" s="12" t="s">
        <v>365</v>
      </c>
      <c r="F227" s="12" t="s">
        <v>172</v>
      </c>
      <c r="G227" s="12"/>
      <c r="H227" s="49"/>
      <c r="I227" s="97">
        <f t="shared" si="3"/>
        <v>1860.4</v>
      </c>
      <c r="J227" s="100">
        <f>J228</f>
        <v>1860.4</v>
      </c>
    </row>
    <row r="228" spans="1:10" ht="12.75">
      <c r="A228" s="16" t="s">
        <v>348</v>
      </c>
      <c r="B228" s="48"/>
      <c r="C228" s="17" t="s">
        <v>145</v>
      </c>
      <c r="D228" s="17" t="s">
        <v>361</v>
      </c>
      <c r="E228" s="17" t="s">
        <v>365</v>
      </c>
      <c r="F228" s="17" t="s">
        <v>349</v>
      </c>
      <c r="G228" s="17"/>
      <c r="H228" s="41"/>
      <c r="I228" s="97">
        <f t="shared" si="3"/>
        <v>1860.4</v>
      </c>
      <c r="J228" s="100">
        <f>J229</f>
        <v>1860.4</v>
      </c>
    </row>
    <row r="229" spans="1:10" ht="51">
      <c r="A229" s="16" t="s">
        <v>472</v>
      </c>
      <c r="B229" s="48"/>
      <c r="C229" s="17" t="s">
        <v>145</v>
      </c>
      <c r="D229" s="17" t="s">
        <v>361</v>
      </c>
      <c r="E229" s="17" t="s">
        <v>365</v>
      </c>
      <c r="F229" s="17" t="s">
        <v>471</v>
      </c>
      <c r="G229" s="17"/>
      <c r="H229" s="41"/>
      <c r="I229" s="97">
        <f t="shared" si="3"/>
        <v>1860.4</v>
      </c>
      <c r="J229" s="100">
        <f>J230</f>
        <v>1860.4</v>
      </c>
    </row>
    <row r="230" spans="1:10" ht="12.75">
      <c r="A230" s="16" t="s">
        <v>196</v>
      </c>
      <c r="B230" s="48"/>
      <c r="C230" s="17" t="s">
        <v>145</v>
      </c>
      <c r="D230" s="17" t="s">
        <v>361</v>
      </c>
      <c r="E230" s="17" t="s">
        <v>365</v>
      </c>
      <c r="F230" s="17" t="s">
        <v>471</v>
      </c>
      <c r="G230" s="17" t="s">
        <v>65</v>
      </c>
      <c r="H230" s="41"/>
      <c r="I230" s="97">
        <f t="shared" si="3"/>
        <v>1860.4</v>
      </c>
      <c r="J230" s="100">
        <v>1860.4</v>
      </c>
    </row>
    <row r="231" spans="1:10" ht="25.5">
      <c r="A231" s="13" t="s">
        <v>5</v>
      </c>
      <c r="B231" s="74"/>
      <c r="C231" s="12" t="s">
        <v>145</v>
      </c>
      <c r="D231" s="12" t="s">
        <v>312</v>
      </c>
      <c r="E231" s="12" t="s">
        <v>68</v>
      </c>
      <c r="F231" s="12" t="s">
        <v>172</v>
      </c>
      <c r="G231" s="12"/>
      <c r="H231" s="49">
        <f>H232+H243+H256</f>
        <v>59504.1</v>
      </c>
      <c r="I231" s="97">
        <f t="shared" si="3"/>
        <v>-59504.1</v>
      </c>
      <c r="J231" s="100"/>
    </row>
    <row r="232" spans="1:10" ht="25.5">
      <c r="A232" s="11" t="s">
        <v>6</v>
      </c>
      <c r="B232" s="52"/>
      <c r="C232" s="12" t="s">
        <v>145</v>
      </c>
      <c r="D232" s="12" t="s">
        <v>312</v>
      </c>
      <c r="E232" s="12" t="s">
        <v>364</v>
      </c>
      <c r="F232" s="12" t="s">
        <v>172</v>
      </c>
      <c r="G232" s="12"/>
      <c r="H232" s="49">
        <f>H233+H239</f>
        <v>48057.8</v>
      </c>
      <c r="I232" s="97">
        <f t="shared" si="3"/>
        <v>-48057.8</v>
      </c>
      <c r="J232" s="100"/>
    </row>
    <row r="233" spans="1:10" ht="12.75">
      <c r="A233" s="16" t="s">
        <v>7</v>
      </c>
      <c r="B233" s="48"/>
      <c r="C233" s="17" t="s">
        <v>145</v>
      </c>
      <c r="D233" s="17" t="s">
        <v>312</v>
      </c>
      <c r="E233" s="17" t="s">
        <v>364</v>
      </c>
      <c r="F233" s="17" t="s">
        <v>8</v>
      </c>
      <c r="G233" s="12"/>
      <c r="H233" s="41">
        <f>H234</f>
        <v>48057.8</v>
      </c>
      <c r="I233" s="97">
        <f t="shared" si="3"/>
        <v>-48057.8</v>
      </c>
      <c r="J233" s="100"/>
    </row>
    <row r="234" spans="1:10" ht="12.75">
      <c r="A234" s="16" t="s">
        <v>7</v>
      </c>
      <c r="B234" s="48"/>
      <c r="C234" s="17" t="s">
        <v>145</v>
      </c>
      <c r="D234" s="17" t="s">
        <v>312</v>
      </c>
      <c r="E234" s="17" t="s">
        <v>364</v>
      </c>
      <c r="F234" s="17" t="s">
        <v>9</v>
      </c>
      <c r="G234" s="12"/>
      <c r="H234" s="41">
        <f>H235+H237</f>
        <v>48057.8</v>
      </c>
      <c r="I234" s="97">
        <f t="shared" si="3"/>
        <v>-48057.8</v>
      </c>
      <c r="J234" s="100"/>
    </row>
    <row r="235" spans="1:10" ht="25.5">
      <c r="A235" s="16" t="s">
        <v>82</v>
      </c>
      <c r="B235" s="48"/>
      <c r="C235" s="17" t="s">
        <v>145</v>
      </c>
      <c r="D235" s="17" t="s">
        <v>312</v>
      </c>
      <c r="E235" s="17" t="s">
        <v>364</v>
      </c>
      <c r="F235" s="17" t="s">
        <v>10</v>
      </c>
      <c r="G235" s="12"/>
      <c r="H235" s="41">
        <f>H236</f>
        <v>5158.8</v>
      </c>
      <c r="I235" s="97">
        <f t="shared" si="3"/>
        <v>-5158.8</v>
      </c>
      <c r="J235" s="100"/>
    </row>
    <row r="236" spans="1:10" ht="12.75">
      <c r="A236" s="16" t="s">
        <v>11</v>
      </c>
      <c r="B236" s="48" t="s">
        <v>238</v>
      </c>
      <c r="C236" s="17" t="s">
        <v>145</v>
      </c>
      <c r="D236" s="17" t="s">
        <v>312</v>
      </c>
      <c r="E236" s="17" t="s">
        <v>364</v>
      </c>
      <c r="F236" s="17" t="s">
        <v>10</v>
      </c>
      <c r="G236" s="17" t="s">
        <v>66</v>
      </c>
      <c r="H236" s="93">
        <v>5158.8</v>
      </c>
      <c r="I236" s="97">
        <f t="shared" si="3"/>
        <v>-5158.8</v>
      </c>
      <c r="J236" s="100"/>
    </row>
    <row r="237" spans="1:10" ht="25.5">
      <c r="A237" s="16" t="s">
        <v>81</v>
      </c>
      <c r="B237" s="48"/>
      <c r="C237" s="17" t="s">
        <v>145</v>
      </c>
      <c r="D237" s="17" t="s">
        <v>312</v>
      </c>
      <c r="E237" s="17" t="s">
        <v>364</v>
      </c>
      <c r="F237" s="17" t="s">
        <v>13</v>
      </c>
      <c r="G237" s="12"/>
      <c r="H237" s="41">
        <f>H238</f>
        <v>42899</v>
      </c>
      <c r="I237" s="97">
        <f t="shared" si="3"/>
        <v>-42899</v>
      </c>
      <c r="J237" s="100"/>
    </row>
    <row r="238" spans="1:10" ht="12.75" customHeight="1">
      <c r="A238" s="21" t="s">
        <v>11</v>
      </c>
      <c r="B238" s="53" t="s">
        <v>239</v>
      </c>
      <c r="C238" s="17" t="s">
        <v>145</v>
      </c>
      <c r="D238" s="17" t="s">
        <v>312</v>
      </c>
      <c r="E238" s="17" t="s">
        <v>364</v>
      </c>
      <c r="F238" s="17" t="s">
        <v>13</v>
      </c>
      <c r="G238" s="17" t="s">
        <v>66</v>
      </c>
      <c r="H238" s="38">
        <v>42899</v>
      </c>
      <c r="I238" s="97">
        <f t="shared" si="3"/>
        <v>-42899</v>
      </c>
      <c r="J238" s="100"/>
    </row>
    <row r="239" spans="1:10" ht="14.25" customHeight="1">
      <c r="A239" s="21" t="s">
        <v>188</v>
      </c>
      <c r="B239" s="80"/>
      <c r="C239" s="17" t="s">
        <v>145</v>
      </c>
      <c r="D239" s="17" t="s">
        <v>312</v>
      </c>
      <c r="E239" s="17" t="s">
        <v>364</v>
      </c>
      <c r="F239" s="17" t="s">
        <v>14</v>
      </c>
      <c r="G239" s="17"/>
      <c r="H239" s="41"/>
      <c r="I239" s="97">
        <f t="shared" si="3"/>
        <v>0</v>
      </c>
      <c r="J239" s="100"/>
    </row>
    <row r="240" spans="1:10" ht="15" customHeight="1">
      <c r="A240" s="16" t="s">
        <v>85</v>
      </c>
      <c r="B240" s="48"/>
      <c r="C240" s="17" t="s">
        <v>145</v>
      </c>
      <c r="D240" s="17" t="s">
        <v>312</v>
      </c>
      <c r="E240" s="17" t="s">
        <v>364</v>
      </c>
      <c r="F240" s="17" t="s">
        <v>86</v>
      </c>
      <c r="G240" s="17"/>
      <c r="H240" s="41">
        <f>H241+H242</f>
        <v>0</v>
      </c>
      <c r="I240" s="97">
        <f t="shared" si="3"/>
        <v>0</v>
      </c>
      <c r="J240" s="100"/>
    </row>
    <row r="241" spans="1:10" ht="12.75">
      <c r="A241" s="16" t="s">
        <v>84</v>
      </c>
      <c r="B241" s="48"/>
      <c r="C241" s="17" t="s">
        <v>145</v>
      </c>
      <c r="D241" s="17" t="s">
        <v>312</v>
      </c>
      <c r="E241" s="17" t="s">
        <v>364</v>
      </c>
      <c r="F241" s="17" t="s">
        <v>86</v>
      </c>
      <c r="G241" s="17" t="s">
        <v>67</v>
      </c>
      <c r="H241" s="41"/>
      <c r="I241" s="97">
        <f t="shared" si="3"/>
        <v>0</v>
      </c>
      <c r="J241" s="100"/>
    </row>
    <row r="242" spans="1:10" ht="12.75">
      <c r="A242" s="16" t="s">
        <v>84</v>
      </c>
      <c r="B242" s="48"/>
      <c r="C242" s="17" t="s">
        <v>145</v>
      </c>
      <c r="D242" s="17" t="s">
        <v>312</v>
      </c>
      <c r="E242" s="17" t="s">
        <v>364</v>
      </c>
      <c r="F242" s="17" t="s">
        <v>189</v>
      </c>
      <c r="G242" s="17" t="s">
        <v>67</v>
      </c>
      <c r="H242" s="41"/>
      <c r="I242" s="97">
        <f t="shared" si="3"/>
        <v>0</v>
      </c>
      <c r="J242" s="100"/>
    </row>
    <row r="243" spans="1:10" ht="24.75" customHeight="1">
      <c r="A243" s="11" t="s">
        <v>122</v>
      </c>
      <c r="B243" s="52"/>
      <c r="C243" s="12" t="s">
        <v>145</v>
      </c>
      <c r="D243" s="12" t="s">
        <v>312</v>
      </c>
      <c r="E243" s="12" t="s">
        <v>365</v>
      </c>
      <c r="F243" s="12" t="s">
        <v>172</v>
      </c>
      <c r="G243" s="17"/>
      <c r="H243" s="49">
        <f>H244</f>
        <v>7763.3</v>
      </c>
      <c r="I243" s="97">
        <f t="shared" si="3"/>
        <v>-7763.3</v>
      </c>
      <c r="J243" s="100"/>
    </row>
    <row r="244" spans="1:10" ht="12.75">
      <c r="A244" s="11"/>
      <c r="B244" s="52"/>
      <c r="C244" s="17" t="s">
        <v>145</v>
      </c>
      <c r="D244" s="17" t="s">
        <v>312</v>
      </c>
      <c r="E244" s="17" t="s">
        <v>365</v>
      </c>
      <c r="F244" s="17" t="s">
        <v>64</v>
      </c>
      <c r="G244" s="17"/>
      <c r="H244" s="49">
        <f>H245+H252+H254</f>
        <v>7763.3</v>
      </c>
      <c r="I244" s="97">
        <f t="shared" si="3"/>
        <v>-7763.3</v>
      </c>
      <c r="J244" s="100"/>
    </row>
    <row r="245" spans="1:10" ht="53.25" customHeight="1">
      <c r="A245" s="16" t="s">
        <v>26</v>
      </c>
      <c r="B245" s="48"/>
      <c r="C245" s="17" t="s">
        <v>145</v>
      </c>
      <c r="D245" s="17" t="s">
        <v>312</v>
      </c>
      <c r="E245" s="17" t="s">
        <v>365</v>
      </c>
      <c r="F245" s="17" t="s">
        <v>105</v>
      </c>
      <c r="G245" s="17"/>
      <c r="H245" s="41">
        <f>H246+H248+H250</f>
        <v>7763.3</v>
      </c>
      <c r="I245" s="97">
        <f t="shared" si="3"/>
        <v>-7763.3</v>
      </c>
      <c r="J245" s="100"/>
    </row>
    <row r="246" spans="1:10" ht="25.5">
      <c r="A246" s="16" t="s">
        <v>183</v>
      </c>
      <c r="B246" s="48"/>
      <c r="C246" s="17" t="s">
        <v>145</v>
      </c>
      <c r="D246" s="17" t="s">
        <v>312</v>
      </c>
      <c r="E246" s="17" t="s">
        <v>365</v>
      </c>
      <c r="F246" s="17" t="s">
        <v>16</v>
      </c>
      <c r="G246" s="17"/>
      <c r="H246" s="41"/>
      <c r="I246" s="97">
        <f t="shared" si="3"/>
        <v>0</v>
      </c>
      <c r="J246" s="100"/>
    </row>
    <row r="247" spans="1:10" ht="12.75">
      <c r="A247" s="16" t="s">
        <v>150</v>
      </c>
      <c r="B247" s="48">
        <v>923</v>
      </c>
      <c r="C247" s="17" t="s">
        <v>145</v>
      </c>
      <c r="D247" s="17" t="s">
        <v>312</v>
      </c>
      <c r="E247" s="17" t="s">
        <v>365</v>
      </c>
      <c r="F247" s="17" t="s">
        <v>16</v>
      </c>
      <c r="G247" s="17" t="s">
        <v>248</v>
      </c>
      <c r="H247" s="41"/>
      <c r="I247" s="97">
        <f t="shared" si="3"/>
        <v>0</v>
      </c>
      <c r="J247" s="100"/>
    </row>
    <row r="248" spans="1:10" ht="51.75" customHeight="1">
      <c r="A248" s="16" t="s">
        <v>231</v>
      </c>
      <c r="B248" s="48"/>
      <c r="C248" s="17" t="s">
        <v>145</v>
      </c>
      <c r="D248" s="17" t="s">
        <v>312</v>
      </c>
      <c r="E248" s="17" t="s">
        <v>365</v>
      </c>
      <c r="F248" s="17" t="s">
        <v>17</v>
      </c>
      <c r="G248" s="17"/>
      <c r="H248" s="41">
        <f>H249</f>
        <v>6783.6</v>
      </c>
      <c r="I248" s="97">
        <f t="shared" si="3"/>
        <v>-6783.6</v>
      </c>
      <c r="J248" s="100"/>
    </row>
    <row r="249" spans="1:10" ht="12.75">
      <c r="A249" s="16" t="s">
        <v>150</v>
      </c>
      <c r="B249" s="48">
        <v>924</v>
      </c>
      <c r="C249" s="17" t="s">
        <v>145</v>
      </c>
      <c r="D249" s="17" t="s">
        <v>312</v>
      </c>
      <c r="E249" s="17" t="s">
        <v>365</v>
      </c>
      <c r="F249" s="17" t="s">
        <v>17</v>
      </c>
      <c r="G249" s="17" t="s">
        <v>248</v>
      </c>
      <c r="H249" s="79">
        <v>6783.6</v>
      </c>
      <c r="I249" s="97">
        <f t="shared" si="3"/>
        <v>-6783.6</v>
      </c>
      <c r="J249" s="100"/>
    </row>
    <row r="250" spans="1:10" ht="51">
      <c r="A250" s="16" t="s">
        <v>369</v>
      </c>
      <c r="B250" s="48"/>
      <c r="C250" s="17" t="s">
        <v>145</v>
      </c>
      <c r="D250" s="17" t="s">
        <v>312</v>
      </c>
      <c r="E250" s="17" t="s">
        <v>365</v>
      </c>
      <c r="F250" s="17" t="s">
        <v>15</v>
      </c>
      <c r="G250" s="17"/>
      <c r="H250" s="41">
        <f>H251</f>
        <v>979.7</v>
      </c>
      <c r="I250" s="97">
        <f t="shared" si="3"/>
        <v>-979.7</v>
      </c>
      <c r="J250" s="100"/>
    </row>
    <row r="251" spans="1:10" ht="12.75">
      <c r="A251" s="16" t="s">
        <v>150</v>
      </c>
      <c r="B251" s="48">
        <v>956</v>
      </c>
      <c r="C251" s="17" t="s">
        <v>145</v>
      </c>
      <c r="D251" s="17" t="s">
        <v>312</v>
      </c>
      <c r="E251" s="17" t="s">
        <v>365</v>
      </c>
      <c r="F251" s="17" t="s">
        <v>15</v>
      </c>
      <c r="G251" s="17" t="s">
        <v>248</v>
      </c>
      <c r="H251" s="79">
        <v>979.7</v>
      </c>
      <c r="I251" s="97">
        <f t="shared" si="3"/>
        <v>-979.7</v>
      </c>
      <c r="J251" s="100"/>
    </row>
    <row r="252" spans="1:10" ht="38.25">
      <c r="A252" s="16" t="s">
        <v>125</v>
      </c>
      <c r="B252" s="48"/>
      <c r="C252" s="17" t="s">
        <v>145</v>
      </c>
      <c r="D252" s="17" t="s">
        <v>312</v>
      </c>
      <c r="E252" s="17" t="s">
        <v>365</v>
      </c>
      <c r="F252" s="17" t="s">
        <v>27</v>
      </c>
      <c r="G252" s="17"/>
      <c r="H252" s="41">
        <f>H253</f>
        <v>0</v>
      </c>
      <c r="I252" s="97">
        <f t="shared" si="3"/>
        <v>0</v>
      </c>
      <c r="J252" s="100"/>
    </row>
    <row r="253" spans="1:10" ht="25.5">
      <c r="A253" s="16" t="s">
        <v>59</v>
      </c>
      <c r="B253" s="48">
        <v>929</v>
      </c>
      <c r="C253" s="17" t="s">
        <v>145</v>
      </c>
      <c r="D253" s="17" t="s">
        <v>312</v>
      </c>
      <c r="E253" s="17" t="s">
        <v>365</v>
      </c>
      <c r="F253" s="17" t="s">
        <v>27</v>
      </c>
      <c r="G253" s="17" t="s">
        <v>296</v>
      </c>
      <c r="H253" s="41"/>
      <c r="I253" s="97">
        <f t="shared" si="3"/>
        <v>0</v>
      </c>
      <c r="J253" s="100"/>
    </row>
    <row r="254" spans="1:10" ht="25.5">
      <c r="A254" s="16" t="s">
        <v>30</v>
      </c>
      <c r="B254" s="48"/>
      <c r="C254" s="17" t="s">
        <v>145</v>
      </c>
      <c r="D254" s="17" t="s">
        <v>312</v>
      </c>
      <c r="E254" s="17" t="s">
        <v>365</v>
      </c>
      <c r="F254" s="17" t="s">
        <v>29</v>
      </c>
      <c r="G254" s="17"/>
      <c r="H254" s="41">
        <f>H255</f>
        <v>0</v>
      </c>
      <c r="I254" s="97">
        <f t="shared" si="3"/>
        <v>0</v>
      </c>
      <c r="J254" s="100"/>
    </row>
    <row r="255" spans="1:10" ht="15" customHeight="1">
      <c r="A255" s="16" t="s">
        <v>59</v>
      </c>
      <c r="B255" s="48"/>
      <c r="C255" s="17" t="s">
        <v>145</v>
      </c>
      <c r="D255" s="17" t="s">
        <v>312</v>
      </c>
      <c r="E255" s="17" t="s">
        <v>365</v>
      </c>
      <c r="F255" s="17" t="s">
        <v>29</v>
      </c>
      <c r="G255" s="17" t="s">
        <v>296</v>
      </c>
      <c r="H255" s="41"/>
      <c r="I255" s="97">
        <f t="shared" si="3"/>
        <v>0</v>
      </c>
      <c r="J255" s="100"/>
    </row>
    <row r="256" spans="1:10" ht="25.5">
      <c r="A256" s="11" t="s">
        <v>195</v>
      </c>
      <c r="B256" s="52"/>
      <c r="C256" s="12" t="s">
        <v>145</v>
      </c>
      <c r="D256" s="12" t="s">
        <v>312</v>
      </c>
      <c r="E256" s="12" t="s">
        <v>366</v>
      </c>
      <c r="F256" s="12" t="s">
        <v>172</v>
      </c>
      <c r="G256" s="17"/>
      <c r="H256" s="49">
        <f>H257+H260</f>
        <v>3683</v>
      </c>
      <c r="I256" s="97">
        <f t="shared" si="3"/>
        <v>-3683</v>
      </c>
      <c r="J256" s="100"/>
    </row>
    <row r="257" spans="1:10" ht="25.5">
      <c r="A257" s="16" t="s">
        <v>107</v>
      </c>
      <c r="B257" s="48"/>
      <c r="C257" s="17" t="s">
        <v>145</v>
      </c>
      <c r="D257" s="17" t="s">
        <v>312</v>
      </c>
      <c r="E257" s="17" t="s">
        <v>366</v>
      </c>
      <c r="F257" s="17" t="s">
        <v>108</v>
      </c>
      <c r="G257" s="17"/>
      <c r="H257" s="41">
        <f>H258</f>
        <v>0</v>
      </c>
      <c r="I257" s="97">
        <f t="shared" si="3"/>
        <v>0</v>
      </c>
      <c r="J257" s="100"/>
    </row>
    <row r="258" spans="1:10" ht="25.5">
      <c r="A258" s="16" t="s">
        <v>44</v>
      </c>
      <c r="B258" s="48"/>
      <c r="C258" s="17" t="s">
        <v>145</v>
      </c>
      <c r="D258" s="17" t="s">
        <v>312</v>
      </c>
      <c r="E258" s="17" t="s">
        <v>366</v>
      </c>
      <c r="F258" s="17" t="s">
        <v>45</v>
      </c>
      <c r="G258" s="17"/>
      <c r="H258" s="41">
        <f>H259</f>
        <v>0</v>
      </c>
      <c r="I258" s="97">
        <f t="shared" si="3"/>
        <v>0</v>
      </c>
      <c r="J258" s="100"/>
    </row>
    <row r="259" spans="1:10" ht="12.75">
      <c r="A259" s="16" t="s">
        <v>196</v>
      </c>
      <c r="B259" s="48">
        <v>400</v>
      </c>
      <c r="C259" s="17" t="s">
        <v>145</v>
      </c>
      <c r="D259" s="17" t="s">
        <v>312</v>
      </c>
      <c r="E259" s="17" t="s">
        <v>366</v>
      </c>
      <c r="F259" s="17" t="s">
        <v>45</v>
      </c>
      <c r="G259" s="17" t="s">
        <v>65</v>
      </c>
      <c r="H259" s="41"/>
      <c r="I259" s="97">
        <f t="shared" si="3"/>
        <v>0</v>
      </c>
      <c r="J259" s="100"/>
    </row>
    <row r="260" spans="1:10" ht="12.75">
      <c r="A260" s="16" t="s">
        <v>348</v>
      </c>
      <c r="B260" s="48"/>
      <c r="C260" s="17" t="s">
        <v>145</v>
      </c>
      <c r="D260" s="17">
        <v>11</v>
      </c>
      <c r="E260" s="17" t="s">
        <v>366</v>
      </c>
      <c r="F260" s="17" t="s">
        <v>349</v>
      </c>
      <c r="G260" s="17"/>
      <c r="H260" s="41">
        <f>H261</f>
        <v>3683</v>
      </c>
      <c r="I260" s="97">
        <f t="shared" si="3"/>
        <v>-3683</v>
      </c>
      <c r="J260" s="100"/>
    </row>
    <row r="261" spans="1:10" ht="25.5">
      <c r="A261" s="44" t="s">
        <v>258</v>
      </c>
      <c r="B261" s="48"/>
      <c r="C261" s="17" t="s">
        <v>145</v>
      </c>
      <c r="D261" s="17">
        <v>11</v>
      </c>
      <c r="E261" s="17" t="s">
        <v>366</v>
      </c>
      <c r="F261" s="17" t="s">
        <v>121</v>
      </c>
      <c r="G261" s="17"/>
      <c r="H261" s="41">
        <f>H262</f>
        <v>3683</v>
      </c>
      <c r="I261" s="97">
        <f t="shared" si="3"/>
        <v>-3683</v>
      </c>
      <c r="J261" s="100"/>
    </row>
    <row r="262" spans="1:10" ht="12.75">
      <c r="A262" s="64" t="s">
        <v>347</v>
      </c>
      <c r="B262" s="48"/>
      <c r="C262" s="17" t="s">
        <v>145</v>
      </c>
      <c r="D262" s="17">
        <v>11</v>
      </c>
      <c r="E262" s="17" t="s">
        <v>366</v>
      </c>
      <c r="F262" s="17" t="s">
        <v>266</v>
      </c>
      <c r="G262" s="17"/>
      <c r="H262" s="41">
        <f>H263</f>
        <v>3683</v>
      </c>
      <c r="I262" s="97">
        <f t="shared" si="3"/>
        <v>-3683</v>
      </c>
      <c r="J262" s="100"/>
    </row>
    <row r="263" spans="1:10" ht="12.75">
      <c r="A263" s="16" t="s">
        <v>196</v>
      </c>
      <c r="B263" s="48">
        <v>957</v>
      </c>
      <c r="C263" s="17" t="s">
        <v>145</v>
      </c>
      <c r="D263" s="17">
        <v>11</v>
      </c>
      <c r="E263" s="17" t="s">
        <v>366</v>
      </c>
      <c r="F263" s="17" t="s">
        <v>266</v>
      </c>
      <c r="G263" s="17" t="s">
        <v>65</v>
      </c>
      <c r="H263" s="79">
        <v>3683</v>
      </c>
      <c r="I263" s="97">
        <f t="shared" si="3"/>
        <v>-3683</v>
      </c>
      <c r="J263" s="100"/>
    </row>
    <row r="264" spans="1:10" ht="25.5">
      <c r="A264" s="11" t="s">
        <v>275</v>
      </c>
      <c r="B264" s="52"/>
      <c r="C264" s="12" t="s">
        <v>145</v>
      </c>
      <c r="D264" s="12" t="s">
        <v>438</v>
      </c>
      <c r="E264" s="12"/>
      <c r="F264" s="12"/>
      <c r="G264" s="12"/>
      <c r="H264" s="49"/>
      <c r="I264" s="97">
        <f t="shared" si="3"/>
        <v>1500</v>
      </c>
      <c r="J264" s="99">
        <f>J265</f>
        <v>1500</v>
      </c>
    </row>
    <row r="265" spans="1:10" ht="25.5">
      <c r="A265" s="16" t="s">
        <v>451</v>
      </c>
      <c r="B265" s="48"/>
      <c r="C265" s="17" t="s">
        <v>145</v>
      </c>
      <c r="D265" s="17" t="s">
        <v>438</v>
      </c>
      <c r="E265" s="17" t="s">
        <v>364</v>
      </c>
      <c r="F265" s="17"/>
      <c r="G265" s="17"/>
      <c r="H265" s="41"/>
      <c r="I265" s="97">
        <f t="shared" si="3"/>
        <v>1500</v>
      </c>
      <c r="J265" s="100">
        <f>J266</f>
        <v>1500</v>
      </c>
    </row>
    <row r="266" spans="1:10" ht="12.75">
      <c r="A266" s="16" t="s">
        <v>276</v>
      </c>
      <c r="B266" s="48"/>
      <c r="C266" s="17" t="s">
        <v>145</v>
      </c>
      <c r="D266" s="17" t="s">
        <v>438</v>
      </c>
      <c r="E266" s="17" t="s">
        <v>364</v>
      </c>
      <c r="F266" s="17" t="s">
        <v>277</v>
      </c>
      <c r="G266" s="17"/>
      <c r="H266" s="41"/>
      <c r="I266" s="97">
        <f t="shared" si="3"/>
        <v>1500</v>
      </c>
      <c r="J266" s="100">
        <f>J267</f>
        <v>1500</v>
      </c>
    </row>
    <row r="267" spans="1:10" ht="12.75">
      <c r="A267" s="19" t="s">
        <v>177</v>
      </c>
      <c r="B267" s="48"/>
      <c r="C267" s="17" t="s">
        <v>145</v>
      </c>
      <c r="D267" s="17" t="s">
        <v>438</v>
      </c>
      <c r="E267" s="17" t="s">
        <v>364</v>
      </c>
      <c r="F267" s="17" t="s">
        <v>178</v>
      </c>
      <c r="G267" s="17"/>
      <c r="H267" s="41"/>
      <c r="I267" s="97">
        <f t="shared" si="3"/>
        <v>1500</v>
      </c>
      <c r="J267" s="100">
        <f>J268</f>
        <v>1500</v>
      </c>
    </row>
    <row r="268" spans="1:10" ht="12.75">
      <c r="A268" s="16" t="s">
        <v>153</v>
      </c>
      <c r="B268" s="48"/>
      <c r="C268" s="17" t="s">
        <v>145</v>
      </c>
      <c r="D268" s="17" t="s">
        <v>438</v>
      </c>
      <c r="E268" s="17" t="s">
        <v>364</v>
      </c>
      <c r="F268" s="17" t="s">
        <v>178</v>
      </c>
      <c r="G268" s="17" t="s">
        <v>249</v>
      </c>
      <c r="H268" s="41"/>
      <c r="I268" s="97">
        <f t="shared" si="3"/>
        <v>1500</v>
      </c>
      <c r="J268" s="100">
        <v>1500</v>
      </c>
    </row>
    <row r="269" spans="1:10" ht="25.5">
      <c r="A269" s="13" t="s">
        <v>5</v>
      </c>
      <c r="B269" s="48"/>
      <c r="C269" s="12" t="s">
        <v>145</v>
      </c>
      <c r="D269" s="12" t="s">
        <v>210</v>
      </c>
      <c r="E269" s="12" t="s">
        <v>68</v>
      </c>
      <c r="F269" s="12" t="s">
        <v>172</v>
      </c>
      <c r="G269" s="12"/>
      <c r="H269" s="41"/>
      <c r="I269" s="97">
        <f t="shared" si="3"/>
        <v>60334.7</v>
      </c>
      <c r="J269" s="99">
        <f>J270+J277</f>
        <v>60334.7</v>
      </c>
    </row>
    <row r="270" spans="1:10" ht="25.5">
      <c r="A270" s="11" t="s">
        <v>6</v>
      </c>
      <c r="B270" s="48"/>
      <c r="C270" s="12" t="s">
        <v>145</v>
      </c>
      <c r="D270" s="12" t="s">
        <v>210</v>
      </c>
      <c r="E270" s="12" t="s">
        <v>364</v>
      </c>
      <c r="F270" s="12" t="s">
        <v>172</v>
      </c>
      <c r="G270" s="12"/>
      <c r="H270" s="41"/>
      <c r="I270" s="97">
        <f t="shared" si="3"/>
        <v>52013.5</v>
      </c>
      <c r="J270" s="100">
        <f>J271</f>
        <v>52013.5</v>
      </c>
    </row>
    <row r="271" spans="1:10" ht="12.75">
      <c r="A271" s="16" t="s">
        <v>7</v>
      </c>
      <c r="B271" s="48"/>
      <c r="C271" s="17" t="s">
        <v>145</v>
      </c>
      <c r="D271" s="17" t="s">
        <v>210</v>
      </c>
      <c r="E271" s="17" t="s">
        <v>364</v>
      </c>
      <c r="F271" s="17" t="s">
        <v>8</v>
      </c>
      <c r="G271" s="12"/>
      <c r="H271" s="41"/>
      <c r="I271" s="97">
        <f aca="true" t="shared" si="4" ref="I271:I334">J271-H271</f>
        <v>52013.5</v>
      </c>
      <c r="J271" s="100">
        <f>J272</f>
        <v>52013.5</v>
      </c>
    </row>
    <row r="272" spans="1:10" ht="12.75">
      <c r="A272" s="16" t="s">
        <v>7</v>
      </c>
      <c r="B272" s="48"/>
      <c r="C272" s="17" t="s">
        <v>145</v>
      </c>
      <c r="D272" s="17" t="s">
        <v>210</v>
      </c>
      <c r="E272" s="17" t="s">
        <v>364</v>
      </c>
      <c r="F272" s="17" t="s">
        <v>9</v>
      </c>
      <c r="G272" s="12"/>
      <c r="H272" s="41"/>
      <c r="I272" s="97">
        <f t="shared" si="4"/>
        <v>52013.5</v>
      </c>
      <c r="J272" s="100">
        <f>J273+J275</f>
        <v>52013.5</v>
      </c>
    </row>
    <row r="273" spans="1:10" ht="25.5">
      <c r="A273" s="16" t="s">
        <v>82</v>
      </c>
      <c r="B273" s="48"/>
      <c r="C273" s="17" t="s">
        <v>145</v>
      </c>
      <c r="D273" s="17" t="s">
        <v>210</v>
      </c>
      <c r="E273" s="17" t="s">
        <v>364</v>
      </c>
      <c r="F273" s="17" t="s">
        <v>10</v>
      </c>
      <c r="G273" s="12"/>
      <c r="H273" s="41"/>
      <c r="I273" s="97">
        <f t="shared" si="4"/>
        <v>5096.7</v>
      </c>
      <c r="J273" s="100">
        <f>J274</f>
        <v>5096.7</v>
      </c>
    </row>
    <row r="274" spans="1:10" ht="12.75">
      <c r="A274" s="16" t="s">
        <v>11</v>
      </c>
      <c r="B274" s="54" t="s">
        <v>238</v>
      </c>
      <c r="C274" s="17" t="s">
        <v>145</v>
      </c>
      <c r="D274" s="17" t="s">
        <v>210</v>
      </c>
      <c r="E274" s="17" t="s">
        <v>364</v>
      </c>
      <c r="F274" s="17" t="s">
        <v>10</v>
      </c>
      <c r="G274" s="17" t="s">
        <v>66</v>
      </c>
      <c r="H274" s="41"/>
      <c r="I274" s="97">
        <f t="shared" si="4"/>
        <v>5096.7</v>
      </c>
      <c r="J274" s="100">
        <v>5096.7</v>
      </c>
    </row>
    <row r="275" spans="1:10" ht="25.5">
      <c r="A275" s="16" t="s">
        <v>81</v>
      </c>
      <c r="B275" s="48"/>
      <c r="C275" s="17" t="s">
        <v>145</v>
      </c>
      <c r="D275" s="17" t="s">
        <v>210</v>
      </c>
      <c r="E275" s="17" t="s">
        <v>364</v>
      </c>
      <c r="F275" s="17" t="s">
        <v>13</v>
      </c>
      <c r="G275" s="12"/>
      <c r="H275" s="41"/>
      <c r="I275" s="97">
        <f t="shared" si="4"/>
        <v>46916.8</v>
      </c>
      <c r="J275" s="100">
        <f>J276</f>
        <v>46916.8</v>
      </c>
    </row>
    <row r="276" spans="1:10" ht="12.75">
      <c r="A276" s="21" t="s">
        <v>11</v>
      </c>
      <c r="B276" s="48"/>
      <c r="C276" s="17" t="s">
        <v>145</v>
      </c>
      <c r="D276" s="17" t="s">
        <v>210</v>
      </c>
      <c r="E276" s="17" t="s">
        <v>364</v>
      </c>
      <c r="F276" s="17" t="s">
        <v>13</v>
      </c>
      <c r="G276" s="17" t="s">
        <v>66</v>
      </c>
      <c r="H276" s="41"/>
      <c r="I276" s="97">
        <f t="shared" si="4"/>
        <v>46916.8</v>
      </c>
      <c r="J276" s="100">
        <v>46916.8</v>
      </c>
    </row>
    <row r="277" spans="1:10" ht="25.5">
      <c r="A277" s="11" t="s">
        <v>465</v>
      </c>
      <c r="B277" s="52"/>
      <c r="C277" s="12" t="s">
        <v>145</v>
      </c>
      <c r="D277" s="12" t="s">
        <v>210</v>
      </c>
      <c r="E277" s="12" t="s">
        <v>366</v>
      </c>
      <c r="F277" s="12"/>
      <c r="G277" s="12"/>
      <c r="H277" s="41"/>
      <c r="I277" s="97">
        <f t="shared" si="4"/>
        <v>8321.2</v>
      </c>
      <c r="J277" s="100">
        <f>J280+J278</f>
        <v>8321.2</v>
      </c>
    </row>
    <row r="278" spans="1:10" ht="25.5">
      <c r="A278" s="16" t="s">
        <v>532</v>
      </c>
      <c r="B278" s="52"/>
      <c r="C278" s="17" t="s">
        <v>145</v>
      </c>
      <c r="D278" s="17" t="s">
        <v>210</v>
      </c>
      <c r="E278" s="17" t="s">
        <v>366</v>
      </c>
      <c r="F278" s="17" t="s">
        <v>530</v>
      </c>
      <c r="G278" s="12"/>
      <c r="H278" s="41"/>
      <c r="I278" s="97">
        <f t="shared" si="4"/>
        <v>1234</v>
      </c>
      <c r="J278" s="100">
        <f>J279</f>
        <v>1234</v>
      </c>
    </row>
    <row r="279" spans="1:10" ht="12.75">
      <c r="A279" s="16" t="s">
        <v>533</v>
      </c>
      <c r="B279" s="52"/>
      <c r="C279" s="17" t="s">
        <v>145</v>
      </c>
      <c r="D279" s="17" t="s">
        <v>210</v>
      </c>
      <c r="E279" s="17" t="s">
        <v>366</v>
      </c>
      <c r="F279" s="17" t="s">
        <v>530</v>
      </c>
      <c r="G279" s="17" t="s">
        <v>531</v>
      </c>
      <c r="H279" s="41"/>
      <c r="I279" s="97">
        <f t="shared" si="4"/>
        <v>1234</v>
      </c>
      <c r="J279" s="100">
        <v>1234</v>
      </c>
    </row>
    <row r="280" spans="1:10" ht="37.5" customHeight="1">
      <c r="A280" s="16" t="s">
        <v>467</v>
      </c>
      <c r="B280" s="52"/>
      <c r="C280" s="17" t="s">
        <v>145</v>
      </c>
      <c r="D280" s="17" t="s">
        <v>210</v>
      </c>
      <c r="E280" s="17" t="s">
        <v>366</v>
      </c>
      <c r="F280" s="17" t="s">
        <v>466</v>
      </c>
      <c r="G280" s="12"/>
      <c r="H280" s="41"/>
      <c r="I280" s="97">
        <f t="shared" si="4"/>
        <v>7087.2</v>
      </c>
      <c r="J280" s="100">
        <f>J281+J283</f>
        <v>7087.2</v>
      </c>
    </row>
    <row r="281" spans="1:10" ht="51" customHeight="1">
      <c r="A281" s="16" t="s">
        <v>231</v>
      </c>
      <c r="B281" s="52"/>
      <c r="C281" s="17" t="s">
        <v>145</v>
      </c>
      <c r="D281" s="17" t="s">
        <v>210</v>
      </c>
      <c r="E281" s="17" t="s">
        <v>366</v>
      </c>
      <c r="F281" s="17" t="s">
        <v>470</v>
      </c>
      <c r="G281" s="17"/>
      <c r="H281" s="41"/>
      <c r="I281" s="97">
        <f t="shared" si="4"/>
        <v>6701.8</v>
      </c>
      <c r="J281" s="100">
        <f>J282</f>
        <v>6701.8</v>
      </c>
    </row>
    <row r="282" spans="1:10" ht="12.75">
      <c r="A282" s="16" t="s">
        <v>150</v>
      </c>
      <c r="B282" s="52"/>
      <c r="C282" s="17" t="s">
        <v>145</v>
      </c>
      <c r="D282" s="17" t="s">
        <v>210</v>
      </c>
      <c r="E282" s="17" t="s">
        <v>366</v>
      </c>
      <c r="F282" s="17" t="s">
        <v>470</v>
      </c>
      <c r="G282" s="17" t="s">
        <v>248</v>
      </c>
      <c r="H282" s="41"/>
      <c r="I282" s="97">
        <f t="shared" si="4"/>
        <v>6701.8</v>
      </c>
      <c r="J282" s="100">
        <v>6701.8</v>
      </c>
    </row>
    <row r="283" spans="1:10" ht="51">
      <c r="A283" s="16" t="s">
        <v>469</v>
      </c>
      <c r="B283" s="48"/>
      <c r="C283" s="17" t="s">
        <v>145</v>
      </c>
      <c r="D283" s="17" t="s">
        <v>210</v>
      </c>
      <c r="E283" s="17" t="s">
        <v>366</v>
      </c>
      <c r="F283" s="17" t="s">
        <v>468</v>
      </c>
      <c r="G283" s="17"/>
      <c r="H283" s="41"/>
      <c r="I283" s="97">
        <f t="shared" si="4"/>
        <v>385.4</v>
      </c>
      <c r="J283" s="100">
        <f>J284</f>
        <v>385.4</v>
      </c>
    </row>
    <row r="284" spans="1:10" ht="12.75">
      <c r="A284" s="16" t="s">
        <v>150</v>
      </c>
      <c r="B284" s="48"/>
      <c r="C284" s="17" t="s">
        <v>145</v>
      </c>
      <c r="D284" s="17" t="s">
        <v>210</v>
      </c>
      <c r="E284" s="17" t="s">
        <v>366</v>
      </c>
      <c r="F284" s="17" t="s">
        <v>468</v>
      </c>
      <c r="G284" s="17" t="s">
        <v>248</v>
      </c>
      <c r="H284" s="41"/>
      <c r="I284" s="97">
        <f t="shared" si="4"/>
        <v>385.4</v>
      </c>
      <c r="J284" s="100">
        <v>385.4</v>
      </c>
    </row>
    <row r="285" spans="1:10" ht="33" customHeight="1">
      <c r="A285" s="199" t="s">
        <v>174</v>
      </c>
      <c r="B285" s="200"/>
      <c r="C285" s="200"/>
      <c r="D285" s="200"/>
      <c r="E285" s="200"/>
      <c r="F285" s="200"/>
      <c r="G285" s="200"/>
      <c r="H285" s="49">
        <f>H286+H293</f>
        <v>74998.6</v>
      </c>
      <c r="I285" s="97">
        <f t="shared" si="4"/>
        <v>51907.68</v>
      </c>
      <c r="J285" s="99">
        <f>J286+J293</f>
        <v>126906.28</v>
      </c>
    </row>
    <row r="286" spans="1:10" ht="12.75">
      <c r="A286" s="11" t="s">
        <v>267</v>
      </c>
      <c r="B286" s="52"/>
      <c r="C286" s="12" t="s">
        <v>409</v>
      </c>
      <c r="D286" s="12" t="s">
        <v>359</v>
      </c>
      <c r="E286" s="12"/>
      <c r="F286" s="12"/>
      <c r="G286" s="12"/>
      <c r="H286" s="49">
        <f>H287</f>
        <v>720.7</v>
      </c>
      <c r="I286" s="97">
        <f t="shared" si="4"/>
        <v>2386.4</v>
      </c>
      <c r="J286" s="99">
        <f>J287</f>
        <v>3107.1</v>
      </c>
    </row>
    <row r="287" spans="1:10" ht="12.75">
      <c r="A287" s="11" t="s">
        <v>116</v>
      </c>
      <c r="B287" s="52"/>
      <c r="C287" s="17" t="s">
        <v>409</v>
      </c>
      <c r="D287" s="12" t="s">
        <v>359</v>
      </c>
      <c r="E287" s="12" t="s">
        <v>359</v>
      </c>
      <c r="F287" s="12"/>
      <c r="G287" s="12"/>
      <c r="H287" s="49">
        <f>H288</f>
        <v>720.7</v>
      </c>
      <c r="I287" s="97">
        <f t="shared" si="4"/>
        <v>2386.4</v>
      </c>
      <c r="J287" s="100">
        <f>J288+J291</f>
        <v>3107.1</v>
      </c>
    </row>
    <row r="288" spans="1:10" ht="13.5" customHeight="1">
      <c r="A288" s="16" t="s">
        <v>338</v>
      </c>
      <c r="B288" s="48"/>
      <c r="C288" s="17" t="s">
        <v>409</v>
      </c>
      <c r="D288" s="17" t="s">
        <v>359</v>
      </c>
      <c r="E288" s="17" t="s">
        <v>359</v>
      </c>
      <c r="F288" s="17" t="s">
        <v>264</v>
      </c>
      <c r="G288" s="17"/>
      <c r="H288" s="41">
        <f>H291</f>
        <v>720.7</v>
      </c>
      <c r="I288" s="97">
        <f t="shared" si="4"/>
        <v>1706.3</v>
      </c>
      <c r="J288" s="100">
        <f>J289</f>
        <v>2427</v>
      </c>
    </row>
    <row r="289" spans="1:10" ht="13.5" customHeight="1">
      <c r="A289" s="16" t="s">
        <v>456</v>
      </c>
      <c r="B289" s="48"/>
      <c r="C289" s="17" t="s">
        <v>409</v>
      </c>
      <c r="D289" s="17" t="s">
        <v>359</v>
      </c>
      <c r="E289" s="17" t="s">
        <v>359</v>
      </c>
      <c r="F289" s="17" t="s">
        <v>457</v>
      </c>
      <c r="G289" s="17"/>
      <c r="H289" s="41"/>
      <c r="I289" s="97">
        <f t="shared" si="4"/>
        <v>2427</v>
      </c>
      <c r="J289" s="100">
        <f>J290</f>
        <v>2427</v>
      </c>
    </row>
    <row r="290" spans="1:10" ht="13.5" customHeight="1">
      <c r="A290" s="16" t="s">
        <v>273</v>
      </c>
      <c r="B290" s="54">
        <v>150</v>
      </c>
      <c r="C290" s="17" t="s">
        <v>409</v>
      </c>
      <c r="D290" s="17" t="s">
        <v>359</v>
      </c>
      <c r="E290" s="17" t="s">
        <v>359</v>
      </c>
      <c r="F290" s="17" t="s">
        <v>457</v>
      </c>
      <c r="G290" s="17" t="s">
        <v>119</v>
      </c>
      <c r="H290" s="41"/>
      <c r="I290" s="97">
        <f t="shared" si="4"/>
        <v>2427</v>
      </c>
      <c r="J290" s="100">
        <v>2427</v>
      </c>
    </row>
    <row r="291" spans="1:10" ht="25.5">
      <c r="A291" s="16" t="s">
        <v>274</v>
      </c>
      <c r="B291" s="48"/>
      <c r="C291" s="17" t="s">
        <v>409</v>
      </c>
      <c r="D291" s="17" t="s">
        <v>359</v>
      </c>
      <c r="E291" s="17" t="s">
        <v>359</v>
      </c>
      <c r="F291" s="17" t="s">
        <v>70</v>
      </c>
      <c r="G291" s="17"/>
      <c r="H291" s="41">
        <f>H292</f>
        <v>720.7</v>
      </c>
      <c r="I291" s="97">
        <f t="shared" si="4"/>
        <v>-40.6</v>
      </c>
      <c r="J291" s="100">
        <f>J292</f>
        <v>680.1</v>
      </c>
    </row>
    <row r="292" spans="1:10" ht="12.75">
      <c r="A292" s="16" t="s">
        <v>273</v>
      </c>
      <c r="B292" s="48" t="s">
        <v>239</v>
      </c>
      <c r="C292" s="17" t="s">
        <v>409</v>
      </c>
      <c r="D292" s="17" t="s">
        <v>359</v>
      </c>
      <c r="E292" s="17" t="s">
        <v>359</v>
      </c>
      <c r="F292" s="17" t="s">
        <v>70</v>
      </c>
      <c r="G292" s="17" t="s">
        <v>119</v>
      </c>
      <c r="H292" s="38">
        <v>720.7</v>
      </c>
      <c r="I292" s="97">
        <f t="shared" si="4"/>
        <v>-40.6</v>
      </c>
      <c r="J292" s="100">
        <v>680.1</v>
      </c>
    </row>
    <row r="293" spans="1:10" ht="12.75">
      <c r="A293" s="11" t="s">
        <v>327</v>
      </c>
      <c r="B293" s="52"/>
      <c r="C293" s="17" t="s">
        <v>409</v>
      </c>
      <c r="D293" s="12">
        <v>10</v>
      </c>
      <c r="E293" s="12" t="s">
        <v>68</v>
      </c>
      <c r="F293" s="12"/>
      <c r="G293" s="12">
        <v>0</v>
      </c>
      <c r="H293" s="49">
        <f>H294+H303+H313</f>
        <v>74277.9</v>
      </c>
      <c r="I293" s="97">
        <f t="shared" si="4"/>
        <v>49521.28</v>
      </c>
      <c r="J293" s="99">
        <f>J294+J303+J313</f>
        <v>123799.18</v>
      </c>
    </row>
    <row r="294" spans="1:10" ht="12.75">
      <c r="A294" s="64" t="s">
        <v>328</v>
      </c>
      <c r="B294" s="52"/>
      <c r="C294" s="17" t="s">
        <v>409</v>
      </c>
      <c r="D294" s="12" t="s">
        <v>363</v>
      </c>
      <c r="E294" s="12" t="s">
        <v>364</v>
      </c>
      <c r="F294" s="12"/>
      <c r="G294" s="12"/>
      <c r="H294" s="49">
        <f>H295</f>
        <v>5844</v>
      </c>
      <c r="I294" s="97">
        <f t="shared" si="4"/>
        <v>-923</v>
      </c>
      <c r="J294" s="100">
        <f>J295+J300</f>
        <v>4921</v>
      </c>
    </row>
    <row r="295" spans="1:10" ht="12.75">
      <c r="A295" s="44" t="s">
        <v>329</v>
      </c>
      <c r="B295" s="52"/>
      <c r="C295" s="17" t="s">
        <v>409</v>
      </c>
      <c r="D295" s="17" t="s">
        <v>363</v>
      </c>
      <c r="E295" s="17" t="s">
        <v>364</v>
      </c>
      <c r="F295" s="17" t="s">
        <v>330</v>
      </c>
      <c r="G295" s="12"/>
      <c r="H295" s="60">
        <f>H296</f>
        <v>5844</v>
      </c>
      <c r="I295" s="97">
        <f t="shared" si="4"/>
        <v>-5824</v>
      </c>
      <c r="J295" s="100">
        <f>J296</f>
        <v>20</v>
      </c>
    </row>
    <row r="296" spans="1:10" ht="25.5">
      <c r="A296" s="44" t="s">
        <v>331</v>
      </c>
      <c r="B296" s="52"/>
      <c r="C296" s="17" t="s">
        <v>409</v>
      </c>
      <c r="D296" s="17" t="s">
        <v>363</v>
      </c>
      <c r="E296" s="17" t="s">
        <v>364</v>
      </c>
      <c r="F296" s="17" t="s">
        <v>257</v>
      </c>
      <c r="G296" s="12"/>
      <c r="H296" s="60">
        <f>H297</f>
        <v>5844</v>
      </c>
      <c r="I296" s="97">
        <f t="shared" si="4"/>
        <v>-5824</v>
      </c>
      <c r="J296" s="100">
        <f>J297</f>
        <v>20</v>
      </c>
    </row>
    <row r="297" spans="1:10" ht="38.25">
      <c r="A297" s="44" t="s">
        <v>332</v>
      </c>
      <c r="B297" s="52"/>
      <c r="C297" s="17" t="s">
        <v>409</v>
      </c>
      <c r="D297" s="17" t="s">
        <v>363</v>
      </c>
      <c r="E297" s="17" t="s">
        <v>364</v>
      </c>
      <c r="F297" s="17" t="s">
        <v>333</v>
      </c>
      <c r="G297" s="12"/>
      <c r="H297" s="60">
        <f>H299+H298</f>
        <v>5844</v>
      </c>
      <c r="I297" s="97">
        <f t="shared" si="4"/>
        <v>-5824</v>
      </c>
      <c r="J297" s="100">
        <f>J298+J299</f>
        <v>20</v>
      </c>
    </row>
    <row r="298" spans="1:10" ht="12.75">
      <c r="A298" s="16" t="s">
        <v>342</v>
      </c>
      <c r="B298" s="52"/>
      <c r="C298" s="17" t="s">
        <v>409</v>
      </c>
      <c r="D298" s="17" t="s">
        <v>363</v>
      </c>
      <c r="E298" s="17" t="s">
        <v>364</v>
      </c>
      <c r="F298" s="17" t="s">
        <v>333</v>
      </c>
      <c r="G298" s="17" t="s">
        <v>247</v>
      </c>
      <c r="H298" s="75">
        <v>97</v>
      </c>
      <c r="I298" s="97">
        <f t="shared" si="4"/>
        <v>-77</v>
      </c>
      <c r="J298" s="100">
        <v>20</v>
      </c>
    </row>
    <row r="299" spans="1:10" ht="12.75">
      <c r="A299" s="16" t="s">
        <v>341</v>
      </c>
      <c r="B299" s="48">
        <v>907</v>
      </c>
      <c r="C299" s="17" t="s">
        <v>409</v>
      </c>
      <c r="D299" s="17" t="s">
        <v>363</v>
      </c>
      <c r="E299" s="17" t="s">
        <v>364</v>
      </c>
      <c r="F299" s="17" t="s">
        <v>333</v>
      </c>
      <c r="G299" s="17" t="s">
        <v>247</v>
      </c>
      <c r="H299" s="81">
        <v>5747</v>
      </c>
      <c r="I299" s="97">
        <f t="shared" si="4"/>
        <v>-5747</v>
      </c>
      <c r="J299" s="100"/>
    </row>
    <row r="300" spans="1:10" ht="12.75">
      <c r="A300" s="16" t="s">
        <v>348</v>
      </c>
      <c r="B300" s="48"/>
      <c r="C300" s="17" t="s">
        <v>409</v>
      </c>
      <c r="D300" s="110" t="s">
        <v>363</v>
      </c>
      <c r="E300" s="110" t="s">
        <v>364</v>
      </c>
      <c r="F300" s="17" t="s">
        <v>349</v>
      </c>
      <c r="G300" s="17"/>
      <c r="H300" s="49"/>
      <c r="I300" s="97">
        <f t="shared" si="4"/>
        <v>4901</v>
      </c>
      <c r="J300" s="100">
        <f>J301</f>
        <v>4901</v>
      </c>
    </row>
    <row r="301" spans="1:10" ht="25.5">
      <c r="A301" s="16" t="s">
        <v>482</v>
      </c>
      <c r="B301" s="48"/>
      <c r="C301" s="17" t="s">
        <v>409</v>
      </c>
      <c r="D301" s="110" t="s">
        <v>363</v>
      </c>
      <c r="E301" s="110" t="s">
        <v>364</v>
      </c>
      <c r="F301" s="17" t="s">
        <v>481</v>
      </c>
      <c r="G301" s="17"/>
      <c r="H301" s="49"/>
      <c r="I301" s="97">
        <f t="shared" si="4"/>
        <v>4901</v>
      </c>
      <c r="J301" s="100">
        <f>J302</f>
        <v>4901</v>
      </c>
    </row>
    <row r="302" spans="1:10" ht="12.75">
      <c r="A302" s="16" t="s">
        <v>341</v>
      </c>
      <c r="B302" s="48"/>
      <c r="C302" s="17" t="s">
        <v>409</v>
      </c>
      <c r="D302" s="110" t="s">
        <v>363</v>
      </c>
      <c r="E302" s="110" t="s">
        <v>364</v>
      </c>
      <c r="F302" s="17" t="s">
        <v>481</v>
      </c>
      <c r="G302" s="17" t="s">
        <v>247</v>
      </c>
      <c r="H302" s="49"/>
      <c r="I302" s="97">
        <f t="shared" si="4"/>
        <v>4901</v>
      </c>
      <c r="J302" s="100">
        <v>4901</v>
      </c>
    </row>
    <row r="303" spans="1:10" ht="13.5" customHeight="1">
      <c r="A303" s="11" t="s">
        <v>334</v>
      </c>
      <c r="B303" s="52"/>
      <c r="C303" s="17" t="s">
        <v>409</v>
      </c>
      <c r="D303" s="12" t="s">
        <v>363</v>
      </c>
      <c r="E303" s="12" t="s">
        <v>365</v>
      </c>
      <c r="F303" s="12"/>
      <c r="G303" s="17"/>
      <c r="H303" s="49">
        <f>H306</f>
        <v>11726</v>
      </c>
      <c r="I303" s="97">
        <f t="shared" si="4"/>
        <v>423.98</v>
      </c>
      <c r="J303" s="99">
        <f>J304+J306+J310</f>
        <v>12149.98</v>
      </c>
    </row>
    <row r="304" spans="1:10" ht="39" customHeight="1">
      <c r="A304" s="16" t="s">
        <v>443</v>
      </c>
      <c r="B304" s="48"/>
      <c r="C304" s="17" t="s">
        <v>409</v>
      </c>
      <c r="D304" s="17" t="s">
        <v>363</v>
      </c>
      <c r="E304" s="17" t="s">
        <v>365</v>
      </c>
      <c r="F304" s="17" t="s">
        <v>444</v>
      </c>
      <c r="G304" s="17"/>
      <c r="H304" s="49"/>
      <c r="I304" s="97">
        <f t="shared" si="4"/>
        <v>11220</v>
      </c>
      <c r="J304" s="100">
        <f>J305</f>
        <v>11220</v>
      </c>
    </row>
    <row r="305" spans="1:10" ht="13.5" customHeight="1">
      <c r="A305" s="16" t="s">
        <v>273</v>
      </c>
      <c r="B305" s="48"/>
      <c r="C305" s="17" t="s">
        <v>409</v>
      </c>
      <c r="D305" s="17" t="s">
        <v>363</v>
      </c>
      <c r="E305" s="17" t="s">
        <v>365</v>
      </c>
      <c r="F305" s="17" t="s">
        <v>444</v>
      </c>
      <c r="G305" s="17" t="s">
        <v>119</v>
      </c>
      <c r="H305" s="49"/>
      <c r="I305" s="97">
        <f t="shared" si="4"/>
        <v>11220</v>
      </c>
      <c r="J305" s="100">
        <v>11220</v>
      </c>
    </row>
    <row r="306" spans="1:10" ht="14.25" customHeight="1">
      <c r="A306" s="16" t="s">
        <v>343</v>
      </c>
      <c r="B306" s="48"/>
      <c r="C306" s="17" t="s">
        <v>409</v>
      </c>
      <c r="D306" s="17" t="s">
        <v>363</v>
      </c>
      <c r="E306" s="17" t="s">
        <v>365</v>
      </c>
      <c r="F306" s="17" t="s">
        <v>344</v>
      </c>
      <c r="G306" s="17"/>
      <c r="H306" s="41">
        <f>H307</f>
        <v>11726</v>
      </c>
      <c r="I306" s="97">
        <f t="shared" si="4"/>
        <v>-11726</v>
      </c>
      <c r="J306" s="100">
        <f>J307</f>
        <v>0</v>
      </c>
    </row>
    <row r="307" spans="1:10" ht="25.5">
      <c r="A307" s="16" t="s">
        <v>274</v>
      </c>
      <c r="B307" s="48"/>
      <c r="C307" s="17" t="s">
        <v>409</v>
      </c>
      <c r="D307" s="17" t="s">
        <v>363</v>
      </c>
      <c r="E307" s="17" t="s">
        <v>365</v>
      </c>
      <c r="F307" s="17" t="s">
        <v>345</v>
      </c>
      <c r="G307" s="17"/>
      <c r="H307" s="41">
        <f>H308+H309</f>
        <v>11726</v>
      </c>
      <c r="I307" s="97">
        <f t="shared" si="4"/>
        <v>-11726</v>
      </c>
      <c r="J307" s="100">
        <f>J308+J309</f>
        <v>0</v>
      </c>
    </row>
    <row r="308" spans="1:10" ht="12.75">
      <c r="A308" s="16" t="s">
        <v>273</v>
      </c>
      <c r="B308" s="48">
        <v>918</v>
      </c>
      <c r="C308" s="17" t="s">
        <v>409</v>
      </c>
      <c r="D308" s="17" t="s">
        <v>363</v>
      </c>
      <c r="E308" s="17" t="s">
        <v>365</v>
      </c>
      <c r="F308" s="17" t="s">
        <v>345</v>
      </c>
      <c r="G308" s="17" t="s">
        <v>119</v>
      </c>
      <c r="H308" s="77">
        <v>11234</v>
      </c>
      <c r="I308" s="97">
        <f t="shared" si="4"/>
        <v>-11234</v>
      </c>
      <c r="J308" s="100"/>
    </row>
    <row r="309" spans="1:10" ht="12.75">
      <c r="A309" s="16" t="s">
        <v>273</v>
      </c>
      <c r="B309" s="48"/>
      <c r="C309" s="17" t="s">
        <v>409</v>
      </c>
      <c r="D309" s="17" t="s">
        <v>363</v>
      </c>
      <c r="E309" s="17" t="s">
        <v>365</v>
      </c>
      <c r="F309" s="17" t="s">
        <v>47</v>
      </c>
      <c r="G309" s="17" t="s">
        <v>119</v>
      </c>
      <c r="H309" s="38">
        <v>492</v>
      </c>
      <c r="I309" s="97">
        <f t="shared" si="4"/>
        <v>-492</v>
      </c>
      <c r="J309" s="100">
        <v>0</v>
      </c>
    </row>
    <row r="310" spans="1:10" ht="12.75">
      <c r="A310" s="16" t="s">
        <v>343</v>
      </c>
      <c r="B310" s="48"/>
      <c r="C310" s="17" t="s">
        <v>409</v>
      </c>
      <c r="D310" s="17" t="s">
        <v>363</v>
      </c>
      <c r="E310" s="17" t="s">
        <v>365</v>
      </c>
      <c r="F310" s="17" t="s">
        <v>442</v>
      </c>
      <c r="G310" s="17"/>
      <c r="H310" s="41"/>
      <c r="I310" s="97">
        <f t="shared" si="4"/>
        <v>929.98</v>
      </c>
      <c r="J310" s="100">
        <f>J311</f>
        <v>929.98</v>
      </c>
    </row>
    <row r="311" spans="1:10" ht="25.5">
      <c r="A311" s="16" t="s">
        <v>274</v>
      </c>
      <c r="B311" s="48"/>
      <c r="C311" s="17" t="s">
        <v>409</v>
      </c>
      <c r="D311" s="17" t="s">
        <v>363</v>
      </c>
      <c r="E311" s="17" t="s">
        <v>365</v>
      </c>
      <c r="F311" s="17" t="s">
        <v>441</v>
      </c>
      <c r="G311" s="17"/>
      <c r="H311" s="41"/>
      <c r="I311" s="97">
        <f t="shared" si="4"/>
        <v>929.98</v>
      </c>
      <c r="J311" s="100">
        <f>J312</f>
        <v>929.98</v>
      </c>
    </row>
    <row r="312" spans="1:10" ht="12.75">
      <c r="A312" s="16" t="s">
        <v>273</v>
      </c>
      <c r="B312" s="48"/>
      <c r="C312" s="17" t="s">
        <v>409</v>
      </c>
      <c r="D312" s="17" t="s">
        <v>363</v>
      </c>
      <c r="E312" s="17" t="s">
        <v>365</v>
      </c>
      <c r="F312" s="17" t="s">
        <v>441</v>
      </c>
      <c r="G312" s="17" t="s">
        <v>119</v>
      </c>
      <c r="H312" s="41"/>
      <c r="I312" s="97">
        <f t="shared" si="4"/>
        <v>929.98</v>
      </c>
      <c r="J312" s="100">
        <v>929.98</v>
      </c>
    </row>
    <row r="313" spans="1:10" ht="12.75">
      <c r="A313" s="11" t="s">
        <v>346</v>
      </c>
      <c r="B313" s="52"/>
      <c r="C313" s="17" t="s">
        <v>409</v>
      </c>
      <c r="D313" s="12" t="s">
        <v>363</v>
      </c>
      <c r="E313" s="12" t="s">
        <v>366</v>
      </c>
      <c r="F313" s="12"/>
      <c r="G313" s="17"/>
      <c r="H313" s="49">
        <f>H314+H350</f>
        <v>56707.9</v>
      </c>
      <c r="I313" s="97">
        <f t="shared" si="4"/>
        <v>50020.3</v>
      </c>
      <c r="J313" s="100">
        <f>J314+J349</f>
        <v>106728.2</v>
      </c>
    </row>
    <row r="314" spans="1:10" ht="12.75">
      <c r="A314" s="16" t="s">
        <v>348</v>
      </c>
      <c r="B314" s="48"/>
      <c r="C314" s="17" t="s">
        <v>409</v>
      </c>
      <c r="D314" s="17" t="s">
        <v>363</v>
      </c>
      <c r="E314" s="17" t="s">
        <v>366</v>
      </c>
      <c r="F314" s="17" t="s">
        <v>349</v>
      </c>
      <c r="G314" s="17"/>
      <c r="H314" s="49">
        <f>H322+H325+H335+H344</f>
        <v>56440.9</v>
      </c>
      <c r="I314" s="97">
        <f t="shared" si="4"/>
        <v>49343.3</v>
      </c>
      <c r="J314" s="100">
        <f>J315+J317+J320+J322+J325+J329+J332+J335</f>
        <v>105784.2</v>
      </c>
    </row>
    <row r="315" spans="1:10" ht="38.25">
      <c r="A315" s="16" t="s">
        <v>259</v>
      </c>
      <c r="B315" s="48"/>
      <c r="C315" s="17" t="s">
        <v>409</v>
      </c>
      <c r="D315" s="17" t="s">
        <v>363</v>
      </c>
      <c r="E315" s="17" t="s">
        <v>366</v>
      </c>
      <c r="F315" s="17" t="s">
        <v>120</v>
      </c>
      <c r="G315" s="17"/>
      <c r="H315" s="49"/>
      <c r="I315" s="97">
        <f t="shared" si="4"/>
        <v>67</v>
      </c>
      <c r="J315" s="100">
        <f>J316</f>
        <v>67</v>
      </c>
    </row>
    <row r="316" spans="1:10" ht="12.75">
      <c r="A316" s="16" t="s">
        <v>342</v>
      </c>
      <c r="B316" s="54">
        <v>210</v>
      </c>
      <c r="C316" s="17" t="s">
        <v>409</v>
      </c>
      <c r="D316" s="17" t="s">
        <v>363</v>
      </c>
      <c r="E316" s="17" t="s">
        <v>366</v>
      </c>
      <c r="F316" s="17" t="s">
        <v>120</v>
      </c>
      <c r="G316" s="17" t="s">
        <v>247</v>
      </c>
      <c r="H316" s="49"/>
      <c r="I316" s="97">
        <f t="shared" si="4"/>
        <v>67</v>
      </c>
      <c r="J316" s="100">
        <v>67</v>
      </c>
    </row>
    <row r="317" spans="1:10" ht="63.75">
      <c r="A317" s="16" t="s">
        <v>253</v>
      </c>
      <c r="B317" s="48"/>
      <c r="C317" s="17" t="s">
        <v>409</v>
      </c>
      <c r="D317" s="17" t="s">
        <v>363</v>
      </c>
      <c r="E317" s="17" t="s">
        <v>366</v>
      </c>
      <c r="F317" s="17" t="s">
        <v>94</v>
      </c>
      <c r="G317" s="17"/>
      <c r="H317" s="49"/>
      <c r="I317" s="97">
        <f t="shared" si="4"/>
        <v>558</v>
      </c>
      <c r="J317" s="100">
        <f>J318+J319</f>
        <v>558</v>
      </c>
    </row>
    <row r="318" spans="1:10" ht="12.75">
      <c r="A318" s="16" t="s">
        <v>342</v>
      </c>
      <c r="B318" s="48"/>
      <c r="C318" s="17" t="s">
        <v>409</v>
      </c>
      <c r="D318" s="17" t="s">
        <v>363</v>
      </c>
      <c r="E318" s="17" t="s">
        <v>366</v>
      </c>
      <c r="F318" s="17" t="s">
        <v>458</v>
      </c>
      <c r="G318" s="17" t="s">
        <v>247</v>
      </c>
      <c r="H318" s="49"/>
      <c r="I318" s="97">
        <f t="shared" si="4"/>
        <v>0</v>
      </c>
      <c r="J318" s="100"/>
    </row>
    <row r="319" spans="1:10" ht="12.75">
      <c r="A319" s="16" t="s">
        <v>342</v>
      </c>
      <c r="B319" s="54">
        <v>200</v>
      </c>
      <c r="C319" s="17" t="s">
        <v>409</v>
      </c>
      <c r="D319" s="17" t="s">
        <v>363</v>
      </c>
      <c r="E319" s="17" t="s">
        <v>366</v>
      </c>
      <c r="F319" s="17" t="s">
        <v>459</v>
      </c>
      <c r="G319" s="17" t="s">
        <v>247</v>
      </c>
      <c r="H319" s="49"/>
      <c r="I319" s="97">
        <f t="shared" si="4"/>
        <v>558</v>
      </c>
      <c r="J319" s="100">
        <v>558</v>
      </c>
    </row>
    <row r="320" spans="1:10" ht="25.5">
      <c r="A320" s="16" t="s">
        <v>260</v>
      </c>
      <c r="B320" s="48"/>
      <c r="C320" s="17" t="s">
        <v>409</v>
      </c>
      <c r="D320" s="17" t="s">
        <v>363</v>
      </c>
      <c r="E320" s="17" t="s">
        <v>366</v>
      </c>
      <c r="F320" s="17" t="s">
        <v>300</v>
      </c>
      <c r="G320" s="17"/>
      <c r="H320" s="49"/>
      <c r="I320" s="97">
        <f t="shared" si="4"/>
        <v>23036</v>
      </c>
      <c r="J320" s="100">
        <f>J321</f>
        <v>23036</v>
      </c>
    </row>
    <row r="321" spans="1:10" ht="12.75">
      <c r="A321" s="16" t="s">
        <v>342</v>
      </c>
      <c r="B321" s="54">
        <v>215</v>
      </c>
      <c r="C321" s="17" t="s">
        <v>409</v>
      </c>
      <c r="D321" s="17" t="s">
        <v>363</v>
      </c>
      <c r="E321" s="17" t="s">
        <v>366</v>
      </c>
      <c r="F321" s="17" t="s">
        <v>300</v>
      </c>
      <c r="G321" s="17" t="s">
        <v>247</v>
      </c>
      <c r="H321" s="49"/>
      <c r="I321" s="97">
        <f t="shared" si="4"/>
        <v>23036</v>
      </c>
      <c r="J321" s="100">
        <v>23036</v>
      </c>
    </row>
    <row r="322" spans="1:10" ht="25.5">
      <c r="A322" s="16" t="s">
        <v>261</v>
      </c>
      <c r="B322" s="48"/>
      <c r="C322" s="17" t="s">
        <v>409</v>
      </c>
      <c r="D322" s="17" t="s">
        <v>363</v>
      </c>
      <c r="E322" s="17" t="s">
        <v>366</v>
      </c>
      <c r="F322" s="17" t="s">
        <v>301</v>
      </c>
      <c r="G322" s="17"/>
      <c r="H322" s="41">
        <f>H323+H324</f>
        <v>4635.9</v>
      </c>
      <c r="I322" s="97">
        <f t="shared" si="4"/>
        <v>13495.3</v>
      </c>
      <c r="J322" s="100">
        <f>J323+J324</f>
        <v>18131.2</v>
      </c>
    </row>
    <row r="323" spans="1:10" ht="27" customHeight="1">
      <c r="A323" s="44" t="s">
        <v>490</v>
      </c>
      <c r="B323" s="48"/>
      <c r="C323" s="17" t="s">
        <v>409</v>
      </c>
      <c r="D323" s="17" t="s">
        <v>363</v>
      </c>
      <c r="E323" s="17" t="s">
        <v>366</v>
      </c>
      <c r="F323" s="17" t="s">
        <v>301</v>
      </c>
      <c r="G323" s="17" t="s">
        <v>247</v>
      </c>
      <c r="H323" s="41"/>
      <c r="I323" s="97">
        <f t="shared" si="4"/>
        <v>0</v>
      </c>
      <c r="J323" s="100"/>
    </row>
    <row r="324" spans="1:10" ht="12.75">
      <c r="A324" s="16" t="s">
        <v>342</v>
      </c>
      <c r="B324" s="54">
        <v>942</v>
      </c>
      <c r="C324" s="17" t="s">
        <v>409</v>
      </c>
      <c r="D324" s="17" t="s">
        <v>363</v>
      </c>
      <c r="E324" s="17" t="s">
        <v>366</v>
      </c>
      <c r="F324" s="17" t="s">
        <v>192</v>
      </c>
      <c r="G324" s="17" t="s">
        <v>247</v>
      </c>
      <c r="H324" s="77">
        <v>4635.9</v>
      </c>
      <c r="I324" s="97">
        <f t="shared" si="4"/>
        <v>13495.3</v>
      </c>
      <c r="J324" s="100">
        <v>18131.2</v>
      </c>
    </row>
    <row r="325" spans="1:10" ht="25.5">
      <c r="A325" s="44" t="s">
        <v>398</v>
      </c>
      <c r="B325" s="48"/>
      <c r="C325" s="17" t="s">
        <v>409</v>
      </c>
      <c r="D325" s="17" t="s">
        <v>363</v>
      </c>
      <c r="E325" s="17" t="s">
        <v>366</v>
      </c>
      <c r="F325" s="17" t="s">
        <v>397</v>
      </c>
      <c r="G325" s="17"/>
      <c r="H325" s="82">
        <f>H326+H329+H332</f>
        <v>22112</v>
      </c>
      <c r="I325" s="97">
        <f t="shared" si="4"/>
        <v>-6787</v>
      </c>
      <c r="J325" s="100">
        <f>J326</f>
        <v>15325</v>
      </c>
    </row>
    <row r="326" spans="1:10" ht="12.75">
      <c r="A326" s="16" t="s">
        <v>262</v>
      </c>
      <c r="B326" s="48"/>
      <c r="C326" s="17" t="s">
        <v>409</v>
      </c>
      <c r="D326" s="17" t="s">
        <v>363</v>
      </c>
      <c r="E326" s="17" t="s">
        <v>366</v>
      </c>
      <c r="F326" s="17" t="s">
        <v>392</v>
      </c>
      <c r="G326" s="17"/>
      <c r="H326" s="82">
        <f>H327+H328</f>
        <v>16136</v>
      </c>
      <c r="I326" s="97">
        <f t="shared" si="4"/>
        <v>-811</v>
      </c>
      <c r="J326" s="100">
        <f>J327+J328</f>
        <v>15325</v>
      </c>
    </row>
    <row r="327" spans="1:10" ht="12.75">
      <c r="A327" s="16" t="s">
        <v>341</v>
      </c>
      <c r="B327" s="48"/>
      <c r="C327" s="17" t="s">
        <v>409</v>
      </c>
      <c r="D327" s="17" t="s">
        <v>363</v>
      </c>
      <c r="E327" s="17" t="s">
        <v>366</v>
      </c>
      <c r="F327" s="17" t="s">
        <v>392</v>
      </c>
      <c r="G327" s="17" t="s">
        <v>247</v>
      </c>
      <c r="H327" s="77">
        <v>16136</v>
      </c>
      <c r="I327" s="97">
        <f t="shared" si="4"/>
        <v>-16136</v>
      </c>
      <c r="J327" s="100"/>
    </row>
    <row r="328" spans="1:10" ht="12.75">
      <c r="A328" s="16" t="s">
        <v>341</v>
      </c>
      <c r="B328" s="54">
        <v>933</v>
      </c>
      <c r="C328" s="17" t="s">
        <v>409</v>
      </c>
      <c r="D328" s="17" t="s">
        <v>363</v>
      </c>
      <c r="E328" s="17" t="s">
        <v>366</v>
      </c>
      <c r="F328" s="17" t="s">
        <v>405</v>
      </c>
      <c r="G328" s="17" t="s">
        <v>247</v>
      </c>
      <c r="H328" s="82"/>
      <c r="I328" s="97">
        <f t="shared" si="4"/>
        <v>15325</v>
      </c>
      <c r="J328" s="100">
        <v>15325</v>
      </c>
    </row>
    <row r="329" spans="1:10" ht="25.5">
      <c r="A329" s="44" t="s">
        <v>399</v>
      </c>
      <c r="B329" s="48"/>
      <c r="C329" s="17" t="s">
        <v>409</v>
      </c>
      <c r="D329" s="17" t="s">
        <v>363</v>
      </c>
      <c r="E329" s="17" t="s">
        <v>366</v>
      </c>
      <c r="F329" s="17" t="s">
        <v>395</v>
      </c>
      <c r="G329" s="17"/>
      <c r="H329" s="82">
        <f>H330+H331</f>
        <v>5920</v>
      </c>
      <c r="I329" s="97">
        <f t="shared" si="4"/>
        <v>1337</v>
      </c>
      <c r="J329" s="100">
        <f>J330+J331</f>
        <v>7257</v>
      </c>
    </row>
    <row r="330" spans="1:10" ht="12.75" customHeight="1">
      <c r="A330" s="44" t="s">
        <v>400</v>
      </c>
      <c r="B330" s="54">
        <v>951</v>
      </c>
      <c r="C330" s="17" t="s">
        <v>409</v>
      </c>
      <c r="D330" s="17" t="s">
        <v>363</v>
      </c>
      <c r="E330" s="17" t="s">
        <v>366</v>
      </c>
      <c r="F330" s="17" t="s">
        <v>393</v>
      </c>
      <c r="G330" s="17" t="s">
        <v>247</v>
      </c>
      <c r="H330" s="77">
        <v>5920</v>
      </c>
      <c r="I330" s="97">
        <f t="shared" si="4"/>
        <v>1337</v>
      </c>
      <c r="J330" s="100">
        <v>7257</v>
      </c>
    </row>
    <row r="331" spans="1:10" ht="25.5">
      <c r="A331" s="44" t="s">
        <v>401</v>
      </c>
      <c r="B331" s="54">
        <v>951</v>
      </c>
      <c r="C331" s="17" t="s">
        <v>409</v>
      </c>
      <c r="D331" s="17" t="s">
        <v>363</v>
      </c>
      <c r="E331" s="17" t="s">
        <v>366</v>
      </c>
      <c r="F331" s="17" t="s">
        <v>394</v>
      </c>
      <c r="G331" s="17" t="s">
        <v>247</v>
      </c>
      <c r="H331" s="82"/>
      <c r="I331" s="97">
        <f t="shared" si="4"/>
        <v>0</v>
      </c>
      <c r="J331" s="100"/>
    </row>
    <row r="332" spans="1:10" ht="38.25">
      <c r="A332" s="44" t="s">
        <v>191</v>
      </c>
      <c r="B332" s="48"/>
      <c r="C332" s="17" t="s">
        <v>409</v>
      </c>
      <c r="D332" s="17" t="s">
        <v>363</v>
      </c>
      <c r="E332" s="17" t="s">
        <v>366</v>
      </c>
      <c r="F332" s="17" t="s">
        <v>396</v>
      </c>
      <c r="G332" s="17"/>
      <c r="H332" s="82">
        <f>H333+H334</f>
        <v>56</v>
      </c>
      <c r="I332" s="97">
        <f t="shared" si="4"/>
        <v>10</v>
      </c>
      <c r="J332" s="100">
        <f>J333+J334</f>
        <v>66</v>
      </c>
    </row>
    <row r="333" spans="1:10" ht="12.75">
      <c r="A333" s="16" t="s">
        <v>341</v>
      </c>
      <c r="B333" s="54">
        <v>140</v>
      </c>
      <c r="C333" s="17" t="s">
        <v>409</v>
      </c>
      <c r="D333" s="17" t="s">
        <v>363</v>
      </c>
      <c r="E333" s="17" t="s">
        <v>366</v>
      </c>
      <c r="F333" s="17" t="s">
        <v>396</v>
      </c>
      <c r="G333" s="17" t="s">
        <v>247</v>
      </c>
      <c r="H333" s="77">
        <v>56</v>
      </c>
      <c r="I333" s="97">
        <f t="shared" si="4"/>
        <v>-56</v>
      </c>
      <c r="J333" s="100"/>
    </row>
    <row r="334" spans="1:10" ht="12.75">
      <c r="A334" s="16" t="s">
        <v>341</v>
      </c>
      <c r="B334" s="54">
        <v>952</v>
      </c>
      <c r="C334" s="17" t="s">
        <v>409</v>
      </c>
      <c r="D334" s="17" t="s">
        <v>363</v>
      </c>
      <c r="E334" s="17" t="s">
        <v>366</v>
      </c>
      <c r="F334" s="17" t="s">
        <v>404</v>
      </c>
      <c r="G334" s="17" t="s">
        <v>247</v>
      </c>
      <c r="H334" s="82"/>
      <c r="I334" s="97">
        <f t="shared" si="4"/>
        <v>66</v>
      </c>
      <c r="J334" s="100">
        <v>66</v>
      </c>
    </row>
    <row r="335" spans="1:10" ht="12.75">
      <c r="A335" s="16"/>
      <c r="B335" s="48"/>
      <c r="C335" s="17" t="s">
        <v>409</v>
      </c>
      <c r="D335" s="17" t="s">
        <v>363</v>
      </c>
      <c r="E335" s="17" t="s">
        <v>366</v>
      </c>
      <c r="F335" s="17" t="s">
        <v>414</v>
      </c>
      <c r="G335" s="17"/>
      <c r="H335" s="41">
        <f>H336+H338+H340+H342</f>
        <v>23962</v>
      </c>
      <c r="I335" s="97">
        <f aca="true" t="shared" si="5" ref="I335:I398">J335-H335</f>
        <v>17382</v>
      </c>
      <c r="J335" s="100">
        <f>J336+J338+J340+J342+J344</f>
        <v>41344</v>
      </c>
    </row>
    <row r="336" spans="1:10" ht="51">
      <c r="A336" s="44" t="s">
        <v>350</v>
      </c>
      <c r="B336" s="48"/>
      <c r="C336" s="17" t="s">
        <v>409</v>
      </c>
      <c r="D336" s="17" t="s">
        <v>363</v>
      </c>
      <c r="E336" s="17" t="s">
        <v>366</v>
      </c>
      <c r="F336" s="17" t="s">
        <v>413</v>
      </c>
      <c r="G336" s="17"/>
      <c r="H336" s="60">
        <f>H337</f>
        <v>266</v>
      </c>
      <c r="I336" s="97">
        <f t="shared" si="5"/>
        <v>7</v>
      </c>
      <c r="J336" s="100">
        <f>J337</f>
        <v>273</v>
      </c>
    </row>
    <row r="337" spans="1:10" ht="12.75">
      <c r="A337" s="16" t="s">
        <v>341</v>
      </c>
      <c r="B337" s="54">
        <v>950</v>
      </c>
      <c r="C337" s="17" t="s">
        <v>409</v>
      </c>
      <c r="D337" s="17" t="s">
        <v>363</v>
      </c>
      <c r="E337" s="17" t="s">
        <v>366</v>
      </c>
      <c r="F337" s="17" t="s">
        <v>413</v>
      </c>
      <c r="G337" s="17" t="s">
        <v>247</v>
      </c>
      <c r="H337" s="77">
        <v>266</v>
      </c>
      <c r="I337" s="97">
        <f t="shared" si="5"/>
        <v>7</v>
      </c>
      <c r="J337" s="100">
        <v>273</v>
      </c>
    </row>
    <row r="338" spans="1:10" ht="25.5">
      <c r="A338" s="44" t="s">
        <v>491</v>
      </c>
      <c r="B338" s="48"/>
      <c r="C338" s="17" t="s">
        <v>409</v>
      </c>
      <c r="D338" s="17" t="s">
        <v>363</v>
      </c>
      <c r="E338" s="17" t="s">
        <v>366</v>
      </c>
      <c r="F338" s="17" t="s">
        <v>415</v>
      </c>
      <c r="G338" s="17"/>
      <c r="H338" s="41">
        <f>H339</f>
        <v>6862</v>
      </c>
      <c r="I338" s="97">
        <f t="shared" si="5"/>
        <v>326</v>
      </c>
      <c r="J338" s="100">
        <f>J339</f>
        <v>7188</v>
      </c>
    </row>
    <row r="339" spans="1:10" ht="12.75">
      <c r="A339" s="16" t="s">
        <v>341</v>
      </c>
      <c r="B339" s="54">
        <v>943</v>
      </c>
      <c r="C339" s="17" t="s">
        <v>409</v>
      </c>
      <c r="D339" s="17" t="s">
        <v>363</v>
      </c>
      <c r="E339" s="17" t="s">
        <v>366</v>
      </c>
      <c r="F339" s="17" t="s">
        <v>415</v>
      </c>
      <c r="G339" s="17" t="s">
        <v>247</v>
      </c>
      <c r="H339" s="77">
        <v>6862</v>
      </c>
      <c r="I339" s="97">
        <f t="shared" si="5"/>
        <v>326</v>
      </c>
      <c r="J339" s="100">
        <v>7188</v>
      </c>
    </row>
    <row r="340" spans="1:10" ht="38.25">
      <c r="A340" s="16" t="s">
        <v>492</v>
      </c>
      <c r="B340" s="48"/>
      <c r="C340" s="17" t="s">
        <v>409</v>
      </c>
      <c r="D340" s="17" t="s">
        <v>363</v>
      </c>
      <c r="E340" s="17" t="s">
        <v>366</v>
      </c>
      <c r="F340" s="17" t="s">
        <v>416</v>
      </c>
      <c r="G340" s="17"/>
      <c r="H340" s="41">
        <f>H341</f>
        <v>10273</v>
      </c>
      <c r="I340" s="97">
        <f t="shared" si="5"/>
        <v>9647</v>
      </c>
      <c r="J340" s="100">
        <f>J341</f>
        <v>19920</v>
      </c>
    </row>
    <row r="341" spans="1:10" ht="12.75">
      <c r="A341" s="16" t="s">
        <v>341</v>
      </c>
      <c r="B341" s="54">
        <v>953</v>
      </c>
      <c r="C341" s="17" t="s">
        <v>409</v>
      </c>
      <c r="D341" s="17" t="s">
        <v>363</v>
      </c>
      <c r="E341" s="17" t="s">
        <v>366</v>
      </c>
      <c r="F341" s="17" t="s">
        <v>416</v>
      </c>
      <c r="G341" s="17" t="s">
        <v>247</v>
      </c>
      <c r="H341" s="77">
        <v>10273</v>
      </c>
      <c r="I341" s="97">
        <f t="shared" si="5"/>
        <v>9647</v>
      </c>
      <c r="J341" s="100">
        <v>19920</v>
      </c>
    </row>
    <row r="342" spans="1:10" ht="25.5">
      <c r="A342" s="16" t="s">
        <v>493</v>
      </c>
      <c r="B342" s="48"/>
      <c r="C342" s="17" t="s">
        <v>409</v>
      </c>
      <c r="D342" s="17" t="s">
        <v>363</v>
      </c>
      <c r="E342" s="17" t="s">
        <v>366</v>
      </c>
      <c r="F342" s="17" t="s">
        <v>417</v>
      </c>
      <c r="G342" s="17"/>
      <c r="H342" s="41">
        <f>H343</f>
        <v>6561</v>
      </c>
      <c r="I342" s="97">
        <f t="shared" si="5"/>
        <v>1402</v>
      </c>
      <c r="J342" s="100">
        <f>J343</f>
        <v>7963</v>
      </c>
    </row>
    <row r="343" spans="1:10" ht="12.75">
      <c r="A343" s="16" t="s">
        <v>341</v>
      </c>
      <c r="B343" s="54">
        <v>937</v>
      </c>
      <c r="C343" s="17" t="s">
        <v>409</v>
      </c>
      <c r="D343" s="17" t="s">
        <v>363</v>
      </c>
      <c r="E343" s="17" t="s">
        <v>366</v>
      </c>
      <c r="F343" s="17" t="s">
        <v>417</v>
      </c>
      <c r="G343" s="17" t="s">
        <v>247</v>
      </c>
      <c r="H343" s="77">
        <v>6561</v>
      </c>
      <c r="I343" s="97">
        <f t="shared" si="5"/>
        <v>1402</v>
      </c>
      <c r="J343" s="100">
        <v>7963</v>
      </c>
    </row>
    <row r="344" spans="1:10" ht="12.75">
      <c r="A344" s="64" t="s">
        <v>1</v>
      </c>
      <c r="B344" s="48"/>
      <c r="C344" s="17" t="s">
        <v>409</v>
      </c>
      <c r="D344" s="17" t="s">
        <v>363</v>
      </c>
      <c r="E344" s="17" t="s">
        <v>366</v>
      </c>
      <c r="F344" s="17" t="s">
        <v>232</v>
      </c>
      <c r="G344" s="17"/>
      <c r="H344" s="41">
        <f>H345</f>
        <v>5731</v>
      </c>
      <c r="I344" s="97">
        <f t="shared" si="5"/>
        <v>269</v>
      </c>
      <c r="J344" s="100">
        <f>J345</f>
        <v>6000</v>
      </c>
    </row>
    <row r="345" spans="1:10" ht="12.75">
      <c r="A345" s="16" t="s">
        <v>342</v>
      </c>
      <c r="B345" s="48"/>
      <c r="C345" s="17" t="s">
        <v>409</v>
      </c>
      <c r="D345" s="17" t="s">
        <v>363</v>
      </c>
      <c r="E345" s="17" t="s">
        <v>366</v>
      </c>
      <c r="F345" s="17" t="s">
        <v>232</v>
      </c>
      <c r="G345" s="17" t="s">
        <v>247</v>
      </c>
      <c r="H345" s="41">
        <f>H346+H347+H348+H349</f>
        <v>5731</v>
      </c>
      <c r="I345" s="97">
        <f t="shared" si="5"/>
        <v>269</v>
      </c>
      <c r="J345" s="100">
        <f>J348</f>
        <v>6000</v>
      </c>
    </row>
    <row r="346" spans="1:10" ht="12.75">
      <c r="A346" s="16" t="s">
        <v>494</v>
      </c>
      <c r="B346" s="48"/>
      <c r="C346" s="17" t="s">
        <v>409</v>
      </c>
      <c r="D346" s="17" t="s">
        <v>363</v>
      </c>
      <c r="E346" s="17" t="s">
        <v>366</v>
      </c>
      <c r="F346" s="17" t="s">
        <v>233</v>
      </c>
      <c r="G346" s="17" t="s">
        <v>247</v>
      </c>
      <c r="H346" s="41">
        <v>131</v>
      </c>
      <c r="I346" s="97">
        <f t="shared" si="5"/>
        <v>-131</v>
      </c>
      <c r="J346" s="100">
        <v>0</v>
      </c>
    </row>
    <row r="347" spans="1:10" ht="12.75">
      <c r="A347" s="16" t="s">
        <v>495</v>
      </c>
      <c r="B347" s="48"/>
      <c r="C347" s="17" t="s">
        <v>409</v>
      </c>
      <c r="D347" s="17" t="s">
        <v>363</v>
      </c>
      <c r="E347" s="17" t="s">
        <v>366</v>
      </c>
      <c r="F347" s="17" t="s">
        <v>234</v>
      </c>
      <c r="G347" s="17" t="s">
        <v>247</v>
      </c>
      <c r="H347" s="41">
        <v>600</v>
      </c>
      <c r="I347" s="97">
        <f t="shared" si="5"/>
        <v>-600</v>
      </c>
      <c r="J347" s="100">
        <v>0</v>
      </c>
    </row>
    <row r="348" spans="1:10" ht="38.25">
      <c r="A348" s="16" t="s">
        <v>496</v>
      </c>
      <c r="B348" s="48"/>
      <c r="C348" s="17" t="s">
        <v>409</v>
      </c>
      <c r="D348" s="17" t="s">
        <v>363</v>
      </c>
      <c r="E348" s="17" t="s">
        <v>366</v>
      </c>
      <c r="F348" s="17" t="s">
        <v>232</v>
      </c>
      <c r="G348" s="17" t="s">
        <v>247</v>
      </c>
      <c r="H348" s="41">
        <v>5000</v>
      </c>
      <c r="I348" s="97">
        <f t="shared" si="5"/>
        <v>1000</v>
      </c>
      <c r="J348" s="100">
        <v>6000</v>
      </c>
    </row>
    <row r="349" spans="1:10" ht="12.75">
      <c r="A349" s="16" t="s">
        <v>388</v>
      </c>
      <c r="B349" s="48"/>
      <c r="C349" s="17" t="s">
        <v>409</v>
      </c>
      <c r="D349" s="17" t="s">
        <v>363</v>
      </c>
      <c r="E349" s="17" t="s">
        <v>366</v>
      </c>
      <c r="F349" s="17" t="s">
        <v>43</v>
      </c>
      <c r="G349" s="17"/>
      <c r="H349" s="41"/>
      <c r="I349" s="97">
        <f t="shared" si="5"/>
        <v>944</v>
      </c>
      <c r="J349" s="100">
        <f>J350+J352+J354+J356</f>
        <v>944</v>
      </c>
    </row>
    <row r="350" spans="1:10" ht="12.75" customHeight="1">
      <c r="A350" s="16" t="s">
        <v>402</v>
      </c>
      <c r="B350" s="48"/>
      <c r="C350" s="17" t="s">
        <v>409</v>
      </c>
      <c r="D350" s="17" t="s">
        <v>363</v>
      </c>
      <c r="E350" s="17" t="s">
        <v>366</v>
      </c>
      <c r="F350" s="17" t="s">
        <v>403</v>
      </c>
      <c r="G350" s="17"/>
      <c r="H350" s="41">
        <f>H351</f>
        <v>267</v>
      </c>
      <c r="I350" s="97">
        <f t="shared" si="5"/>
        <v>9</v>
      </c>
      <c r="J350" s="100">
        <f>J351</f>
        <v>276</v>
      </c>
    </row>
    <row r="351" spans="1:10" ht="12.75" customHeight="1">
      <c r="A351" s="16" t="s">
        <v>342</v>
      </c>
      <c r="B351" s="48"/>
      <c r="C351" s="17" t="s">
        <v>409</v>
      </c>
      <c r="D351" s="17" t="s">
        <v>363</v>
      </c>
      <c r="E351" s="17" t="s">
        <v>366</v>
      </c>
      <c r="F351" s="17" t="s">
        <v>403</v>
      </c>
      <c r="G351" s="17" t="s">
        <v>247</v>
      </c>
      <c r="H351" s="41">
        <v>267</v>
      </c>
      <c r="I351" s="97">
        <f t="shared" si="5"/>
        <v>9</v>
      </c>
      <c r="J351" s="100">
        <v>276</v>
      </c>
    </row>
    <row r="352" spans="1:10" ht="12.75" customHeight="1">
      <c r="A352" s="16" t="s">
        <v>445</v>
      </c>
      <c r="B352" s="48"/>
      <c r="C352" s="17" t="s">
        <v>409</v>
      </c>
      <c r="D352" s="17" t="s">
        <v>363</v>
      </c>
      <c r="E352" s="17" t="s">
        <v>366</v>
      </c>
      <c r="F352" s="17" t="s">
        <v>446</v>
      </c>
      <c r="G352" s="17"/>
      <c r="H352" s="41"/>
      <c r="I352" s="97">
        <f t="shared" si="5"/>
        <v>108</v>
      </c>
      <c r="J352" s="100">
        <f>J353</f>
        <v>108</v>
      </c>
    </row>
    <row r="353" spans="1:10" ht="12.75" customHeight="1">
      <c r="A353" s="16" t="s">
        <v>342</v>
      </c>
      <c r="B353" s="48"/>
      <c r="C353" s="17" t="s">
        <v>409</v>
      </c>
      <c r="D353" s="17" t="s">
        <v>363</v>
      </c>
      <c r="E353" s="17" t="s">
        <v>366</v>
      </c>
      <c r="F353" s="17" t="s">
        <v>446</v>
      </c>
      <c r="G353" s="17" t="s">
        <v>247</v>
      </c>
      <c r="H353" s="41"/>
      <c r="I353" s="97">
        <f t="shared" si="5"/>
        <v>108</v>
      </c>
      <c r="J353" s="100">
        <v>108</v>
      </c>
    </row>
    <row r="354" spans="1:10" ht="12.75" customHeight="1">
      <c r="A354" s="16" t="s">
        <v>447</v>
      </c>
      <c r="B354" s="48"/>
      <c r="C354" s="17" t="s">
        <v>409</v>
      </c>
      <c r="D354" s="17" t="s">
        <v>363</v>
      </c>
      <c r="E354" s="17" t="s">
        <v>366</v>
      </c>
      <c r="F354" s="17" t="s">
        <v>448</v>
      </c>
      <c r="G354" s="17"/>
      <c r="H354" s="41"/>
      <c r="I354" s="97">
        <f t="shared" si="5"/>
        <v>60</v>
      </c>
      <c r="J354" s="100">
        <f>J355</f>
        <v>60</v>
      </c>
    </row>
    <row r="355" spans="1:10" ht="12.75" customHeight="1">
      <c r="A355" s="16" t="s">
        <v>342</v>
      </c>
      <c r="B355" s="48"/>
      <c r="C355" s="17" t="s">
        <v>409</v>
      </c>
      <c r="D355" s="17" t="s">
        <v>363</v>
      </c>
      <c r="E355" s="17" t="s">
        <v>366</v>
      </c>
      <c r="F355" s="17" t="s">
        <v>448</v>
      </c>
      <c r="G355" s="17" t="s">
        <v>247</v>
      </c>
      <c r="H355" s="41"/>
      <c r="I355" s="97">
        <f t="shared" si="5"/>
        <v>60</v>
      </c>
      <c r="J355" s="100">
        <v>60</v>
      </c>
    </row>
    <row r="356" spans="1:10" ht="39" customHeight="1">
      <c r="A356" s="16" t="s">
        <v>449</v>
      </c>
      <c r="B356" s="48"/>
      <c r="C356" s="17" t="s">
        <v>409</v>
      </c>
      <c r="D356" s="17" t="s">
        <v>363</v>
      </c>
      <c r="E356" s="17" t="s">
        <v>366</v>
      </c>
      <c r="F356" s="17" t="s">
        <v>450</v>
      </c>
      <c r="G356" s="17"/>
      <c r="H356" s="41"/>
      <c r="I356" s="97">
        <f t="shared" si="5"/>
        <v>500</v>
      </c>
      <c r="J356" s="100">
        <f>J357</f>
        <v>500</v>
      </c>
    </row>
    <row r="357" spans="1:10" ht="12.75" customHeight="1">
      <c r="A357" s="16" t="s">
        <v>342</v>
      </c>
      <c r="B357" s="48"/>
      <c r="C357" s="17" t="s">
        <v>409</v>
      </c>
      <c r="D357" s="17" t="s">
        <v>363</v>
      </c>
      <c r="E357" s="17" t="s">
        <v>366</v>
      </c>
      <c r="F357" s="17" t="s">
        <v>450</v>
      </c>
      <c r="G357" s="17" t="s">
        <v>247</v>
      </c>
      <c r="H357" s="41"/>
      <c r="I357" s="97">
        <f t="shared" si="5"/>
        <v>500</v>
      </c>
      <c r="J357" s="100">
        <v>500</v>
      </c>
    </row>
    <row r="358" spans="1:10" ht="18" customHeight="1">
      <c r="A358" s="195" t="s">
        <v>89</v>
      </c>
      <c r="B358" s="196"/>
      <c r="C358" s="196"/>
      <c r="D358" s="196"/>
      <c r="E358" s="196"/>
      <c r="F358" s="196"/>
      <c r="G358" s="196"/>
      <c r="H358" s="49">
        <f>H359+H411+H422+H449+H469+H474</f>
        <v>67684.6</v>
      </c>
      <c r="I358" s="97">
        <f t="shared" si="5"/>
        <v>10606.07</v>
      </c>
      <c r="J358" s="99">
        <f>J359+J411+J422+J474+J496+J488</f>
        <v>78290.67</v>
      </c>
    </row>
    <row r="359" spans="1:10" ht="25.5">
      <c r="A359" s="11" t="s">
        <v>171</v>
      </c>
      <c r="B359" s="52"/>
      <c r="C359" s="23">
        <v>999</v>
      </c>
      <c r="D359" s="12" t="s">
        <v>364</v>
      </c>
      <c r="E359" s="12" t="s">
        <v>68</v>
      </c>
      <c r="F359" s="12" t="s">
        <v>172</v>
      </c>
      <c r="G359" s="12"/>
      <c r="H359" s="49">
        <f>H360+H364+H372+H383+H386+H396+H407</f>
        <v>27623.4</v>
      </c>
      <c r="I359" s="97">
        <f t="shared" si="5"/>
        <v>9016.19</v>
      </c>
      <c r="J359" s="99">
        <f>J360+J364+J372+J383+J392+J400</f>
        <v>36639.59</v>
      </c>
    </row>
    <row r="360" spans="1:10" ht="25.5" customHeight="1">
      <c r="A360" s="11" t="s">
        <v>173</v>
      </c>
      <c r="B360" s="52"/>
      <c r="C360" s="12" t="s">
        <v>87</v>
      </c>
      <c r="D360" s="12" t="s">
        <v>364</v>
      </c>
      <c r="E360" s="12" t="s">
        <v>365</v>
      </c>
      <c r="F360" s="12" t="s">
        <v>172</v>
      </c>
      <c r="G360" s="12"/>
      <c r="H360" s="49">
        <f>H361</f>
        <v>1603.3</v>
      </c>
      <c r="I360" s="97">
        <f t="shared" si="5"/>
        <v>52.7</v>
      </c>
      <c r="J360" s="100">
        <f>J361</f>
        <v>1656</v>
      </c>
    </row>
    <row r="361" spans="1:10" ht="38.25" customHeight="1">
      <c r="A361" s="16" t="s">
        <v>115</v>
      </c>
      <c r="B361" s="48"/>
      <c r="C361" s="17" t="s">
        <v>87</v>
      </c>
      <c r="D361" s="17" t="s">
        <v>364</v>
      </c>
      <c r="E361" s="17" t="s">
        <v>365</v>
      </c>
      <c r="F361" s="17" t="s">
        <v>57</v>
      </c>
      <c r="G361" s="17"/>
      <c r="H361" s="41">
        <f>H362</f>
        <v>1603.3</v>
      </c>
      <c r="I361" s="97">
        <f t="shared" si="5"/>
        <v>52.7</v>
      </c>
      <c r="J361" s="100">
        <f>J362</f>
        <v>1656</v>
      </c>
    </row>
    <row r="362" spans="1:10" ht="12.75">
      <c r="A362" s="16" t="s">
        <v>58</v>
      </c>
      <c r="B362" s="48"/>
      <c r="C362" s="17" t="s">
        <v>87</v>
      </c>
      <c r="D362" s="17" t="s">
        <v>364</v>
      </c>
      <c r="E362" s="17" t="s">
        <v>365</v>
      </c>
      <c r="F362" s="17" t="s">
        <v>60</v>
      </c>
      <c r="G362" s="17"/>
      <c r="H362" s="41">
        <f>H363</f>
        <v>1603.3</v>
      </c>
      <c r="I362" s="97">
        <f t="shared" si="5"/>
        <v>52.7</v>
      </c>
      <c r="J362" s="100">
        <f>J363</f>
        <v>1656</v>
      </c>
    </row>
    <row r="363" spans="1:10" ht="25.5">
      <c r="A363" s="16" t="s">
        <v>59</v>
      </c>
      <c r="B363" s="48"/>
      <c r="C363" s="17" t="s">
        <v>87</v>
      </c>
      <c r="D363" s="17" t="s">
        <v>364</v>
      </c>
      <c r="E363" s="17" t="s">
        <v>365</v>
      </c>
      <c r="F363" s="17" t="s">
        <v>60</v>
      </c>
      <c r="G363" s="17" t="s">
        <v>296</v>
      </c>
      <c r="H363" s="41">
        <f>1513.7+89.6</f>
        <v>1603.3</v>
      </c>
      <c r="I363" s="97">
        <f t="shared" si="5"/>
        <v>52.7</v>
      </c>
      <c r="J363" s="100">
        <v>1656</v>
      </c>
    </row>
    <row r="364" spans="1:10" ht="38.25" customHeight="1">
      <c r="A364" s="11" t="s">
        <v>156</v>
      </c>
      <c r="B364" s="52"/>
      <c r="C364" s="12" t="s">
        <v>87</v>
      </c>
      <c r="D364" s="12" t="s">
        <v>364</v>
      </c>
      <c r="E364" s="12" t="s">
        <v>366</v>
      </c>
      <c r="F364" s="12" t="s">
        <v>172</v>
      </c>
      <c r="G364" s="12"/>
      <c r="H364" s="49">
        <f>H365</f>
        <v>4510.6</v>
      </c>
      <c r="I364" s="97">
        <f t="shared" si="5"/>
        <v>1206.94</v>
      </c>
      <c r="J364" s="99">
        <f>J365</f>
        <v>5717.54</v>
      </c>
    </row>
    <row r="365" spans="1:10" ht="38.25">
      <c r="A365" s="16" t="s">
        <v>115</v>
      </c>
      <c r="B365" s="48"/>
      <c r="C365" s="17" t="s">
        <v>87</v>
      </c>
      <c r="D365" s="17" t="s">
        <v>364</v>
      </c>
      <c r="E365" s="17" t="s">
        <v>366</v>
      </c>
      <c r="F365" s="17" t="s">
        <v>57</v>
      </c>
      <c r="G365" s="17"/>
      <c r="H365" s="41">
        <f>H366+H368+H370</f>
        <v>4510.6</v>
      </c>
      <c r="I365" s="97">
        <f t="shared" si="5"/>
        <v>1206.94</v>
      </c>
      <c r="J365" s="100">
        <f>J366+J368+J370</f>
        <v>5717.54</v>
      </c>
    </row>
    <row r="366" spans="1:10" ht="12.75">
      <c r="A366" s="16" t="s">
        <v>61</v>
      </c>
      <c r="B366" s="48"/>
      <c r="C366" s="17" t="s">
        <v>87</v>
      </c>
      <c r="D366" s="17" t="s">
        <v>364</v>
      </c>
      <c r="E366" s="17" t="s">
        <v>366</v>
      </c>
      <c r="F366" s="17" t="s">
        <v>62</v>
      </c>
      <c r="G366" s="17"/>
      <c r="H366" s="41">
        <f>H367</f>
        <v>1946.8</v>
      </c>
      <c r="I366" s="97">
        <f t="shared" si="5"/>
        <v>1123</v>
      </c>
      <c r="J366" s="100">
        <f>J367</f>
        <v>3069.8</v>
      </c>
    </row>
    <row r="367" spans="1:10" ht="18" customHeight="1">
      <c r="A367" s="16" t="s">
        <v>59</v>
      </c>
      <c r="B367" s="48"/>
      <c r="C367" s="17" t="s">
        <v>87</v>
      </c>
      <c r="D367" s="17" t="s">
        <v>364</v>
      </c>
      <c r="E367" s="17" t="s">
        <v>366</v>
      </c>
      <c r="F367" s="17" t="s">
        <v>62</v>
      </c>
      <c r="G367" s="17" t="s">
        <v>296</v>
      </c>
      <c r="H367" s="41">
        <f>2365.9-500+66.6+14.3</f>
        <v>1946.8</v>
      </c>
      <c r="I367" s="97">
        <f t="shared" si="5"/>
        <v>1123</v>
      </c>
      <c r="J367" s="100">
        <v>3069.8</v>
      </c>
    </row>
    <row r="368" spans="1:10" ht="25.5">
      <c r="A368" s="16" t="s">
        <v>157</v>
      </c>
      <c r="B368" s="48"/>
      <c r="C368" s="17" t="s">
        <v>87</v>
      </c>
      <c r="D368" s="17" t="s">
        <v>364</v>
      </c>
      <c r="E368" s="17" t="s">
        <v>366</v>
      </c>
      <c r="F368" s="17" t="s">
        <v>158</v>
      </c>
      <c r="G368" s="17"/>
      <c r="H368" s="41">
        <f>H369</f>
        <v>1603.3</v>
      </c>
      <c r="I368" s="97">
        <f t="shared" si="5"/>
        <v>52.7</v>
      </c>
      <c r="J368" s="100">
        <f>J369</f>
        <v>1656</v>
      </c>
    </row>
    <row r="369" spans="1:10" ht="16.5" customHeight="1">
      <c r="A369" s="16" t="s">
        <v>59</v>
      </c>
      <c r="B369" s="48"/>
      <c r="C369" s="17" t="s">
        <v>87</v>
      </c>
      <c r="D369" s="17" t="s">
        <v>364</v>
      </c>
      <c r="E369" s="17" t="s">
        <v>366</v>
      </c>
      <c r="F369" s="17" t="s">
        <v>158</v>
      </c>
      <c r="G369" s="17" t="s">
        <v>296</v>
      </c>
      <c r="H369" s="41">
        <f>1513.7+89.6</f>
        <v>1603.3</v>
      </c>
      <c r="I369" s="97">
        <f t="shared" si="5"/>
        <v>52.7</v>
      </c>
      <c r="J369" s="100">
        <v>1656</v>
      </c>
    </row>
    <row r="370" spans="1:10" ht="25.5">
      <c r="A370" s="16" t="s">
        <v>251</v>
      </c>
      <c r="B370" s="48"/>
      <c r="C370" s="17" t="s">
        <v>87</v>
      </c>
      <c r="D370" s="17" t="s">
        <v>364</v>
      </c>
      <c r="E370" s="17" t="s">
        <v>366</v>
      </c>
      <c r="F370" s="17" t="s">
        <v>151</v>
      </c>
      <c r="G370" s="17"/>
      <c r="H370" s="41">
        <f>H371</f>
        <v>960.5</v>
      </c>
      <c r="I370" s="97">
        <f t="shared" si="5"/>
        <v>31.24</v>
      </c>
      <c r="J370" s="100">
        <f>J371</f>
        <v>991.74</v>
      </c>
    </row>
    <row r="371" spans="1:10" ht="16.5" customHeight="1">
      <c r="A371" s="16" t="s">
        <v>59</v>
      </c>
      <c r="B371" s="48"/>
      <c r="C371" s="17" t="s">
        <v>87</v>
      </c>
      <c r="D371" s="17" t="s">
        <v>364</v>
      </c>
      <c r="E371" s="17" t="s">
        <v>366</v>
      </c>
      <c r="F371" s="17" t="s">
        <v>151</v>
      </c>
      <c r="G371" s="17" t="s">
        <v>296</v>
      </c>
      <c r="H371" s="41">
        <f>906.7+53.8</f>
        <v>960.5</v>
      </c>
      <c r="I371" s="97">
        <f t="shared" si="5"/>
        <v>31.24</v>
      </c>
      <c r="J371" s="100">
        <v>991.74</v>
      </c>
    </row>
    <row r="372" spans="1:10" ht="51">
      <c r="A372" s="11" t="s">
        <v>152</v>
      </c>
      <c r="B372" s="52"/>
      <c r="C372" s="23">
        <v>999</v>
      </c>
      <c r="D372" s="12" t="s">
        <v>364</v>
      </c>
      <c r="E372" s="12" t="s">
        <v>360</v>
      </c>
      <c r="F372" s="12" t="s">
        <v>172</v>
      </c>
      <c r="G372" s="12"/>
      <c r="H372" s="49">
        <f>H377</f>
        <v>20238.5</v>
      </c>
      <c r="I372" s="97">
        <f t="shared" si="5"/>
        <v>6926.85</v>
      </c>
      <c r="J372" s="99">
        <f>J373+J375+J377</f>
        <v>27165.35</v>
      </c>
    </row>
    <row r="373" spans="1:10" ht="38.25">
      <c r="A373" s="16" t="s">
        <v>452</v>
      </c>
      <c r="B373" s="48"/>
      <c r="C373" s="20">
        <v>999</v>
      </c>
      <c r="D373" s="17" t="s">
        <v>364</v>
      </c>
      <c r="E373" s="17" t="s">
        <v>360</v>
      </c>
      <c r="F373" s="17" t="s">
        <v>453</v>
      </c>
      <c r="G373" s="17"/>
      <c r="H373" s="49"/>
      <c r="I373" s="97">
        <f t="shared" si="5"/>
        <v>1046</v>
      </c>
      <c r="J373" s="100">
        <f>J374</f>
        <v>1046</v>
      </c>
    </row>
    <row r="374" spans="1:10" ht="25.5">
      <c r="A374" s="16" t="s">
        <v>59</v>
      </c>
      <c r="B374" s="54">
        <v>945</v>
      </c>
      <c r="C374" s="20">
        <v>999</v>
      </c>
      <c r="D374" s="17" t="s">
        <v>364</v>
      </c>
      <c r="E374" s="17" t="s">
        <v>360</v>
      </c>
      <c r="F374" s="17" t="s">
        <v>453</v>
      </c>
      <c r="G374" s="17" t="s">
        <v>296</v>
      </c>
      <c r="H374" s="49"/>
      <c r="I374" s="97">
        <f t="shared" si="5"/>
        <v>1046</v>
      </c>
      <c r="J374" s="100">
        <v>1046</v>
      </c>
    </row>
    <row r="375" spans="1:10" ht="25.5">
      <c r="A375" s="16" t="s">
        <v>454</v>
      </c>
      <c r="B375" s="48"/>
      <c r="C375" s="20">
        <v>999</v>
      </c>
      <c r="D375" s="17" t="s">
        <v>364</v>
      </c>
      <c r="E375" s="17" t="s">
        <v>360</v>
      </c>
      <c r="F375" s="17" t="s">
        <v>455</v>
      </c>
      <c r="G375" s="17"/>
      <c r="H375" s="49"/>
      <c r="I375" s="97">
        <f t="shared" si="5"/>
        <v>0.2</v>
      </c>
      <c r="J375" s="100">
        <f>J376</f>
        <v>0.2</v>
      </c>
    </row>
    <row r="376" spans="1:10" ht="12.75">
      <c r="A376" s="19" t="s">
        <v>273</v>
      </c>
      <c r="B376" s="54">
        <v>949</v>
      </c>
      <c r="C376" s="20">
        <v>999</v>
      </c>
      <c r="D376" s="17" t="s">
        <v>364</v>
      </c>
      <c r="E376" s="17" t="s">
        <v>360</v>
      </c>
      <c r="F376" s="17" t="s">
        <v>455</v>
      </c>
      <c r="G376" s="17" t="s">
        <v>119</v>
      </c>
      <c r="H376" s="49"/>
      <c r="I376" s="97">
        <f t="shared" si="5"/>
        <v>0.2</v>
      </c>
      <c r="J376" s="100">
        <v>0.2</v>
      </c>
    </row>
    <row r="377" spans="1:10" ht="12.75" customHeight="1">
      <c r="A377" s="16" t="s">
        <v>61</v>
      </c>
      <c r="B377" s="48"/>
      <c r="C377" s="20">
        <v>999</v>
      </c>
      <c r="D377" s="17" t="s">
        <v>364</v>
      </c>
      <c r="E377" s="17" t="s">
        <v>360</v>
      </c>
      <c r="F377" s="17" t="s">
        <v>62</v>
      </c>
      <c r="G377" s="17"/>
      <c r="H377" s="41">
        <f>H378+H379+H380+H381+H382</f>
        <v>20238.5</v>
      </c>
      <c r="I377" s="97">
        <f t="shared" si="5"/>
        <v>5880.65</v>
      </c>
      <c r="J377" s="100">
        <f>J378+J379+J380+J381</f>
        <v>26119.15</v>
      </c>
    </row>
    <row r="378" spans="1:10" ht="24" customHeight="1">
      <c r="A378" s="16" t="s">
        <v>407</v>
      </c>
      <c r="B378" s="48"/>
      <c r="C378" s="20">
        <v>999</v>
      </c>
      <c r="D378" s="17" t="s">
        <v>364</v>
      </c>
      <c r="E378" s="17" t="s">
        <v>360</v>
      </c>
      <c r="F378" s="17" t="s">
        <v>62</v>
      </c>
      <c r="G378" s="17" t="s">
        <v>296</v>
      </c>
      <c r="H378" s="77">
        <v>1204</v>
      </c>
      <c r="I378" s="97">
        <f t="shared" si="5"/>
        <v>24847.15</v>
      </c>
      <c r="J378" s="100">
        <v>26051.15</v>
      </c>
    </row>
    <row r="379" spans="1:10" ht="24" customHeight="1">
      <c r="A379" s="16" t="s">
        <v>407</v>
      </c>
      <c r="B379" s="48"/>
      <c r="C379" s="20">
        <v>999</v>
      </c>
      <c r="D379" s="17" t="s">
        <v>364</v>
      </c>
      <c r="E379" s="17" t="s">
        <v>360</v>
      </c>
      <c r="F379" s="17" t="s">
        <v>140</v>
      </c>
      <c r="G379" s="17" t="s">
        <v>296</v>
      </c>
      <c r="H379" s="41">
        <v>19034.3</v>
      </c>
      <c r="I379" s="97">
        <f t="shared" si="5"/>
        <v>-18966.3</v>
      </c>
      <c r="J379" s="100">
        <v>68</v>
      </c>
    </row>
    <row r="380" spans="1:10" ht="24.75" customHeight="1">
      <c r="A380" s="16" t="s">
        <v>59</v>
      </c>
      <c r="B380" s="48"/>
      <c r="C380" s="20">
        <v>999</v>
      </c>
      <c r="D380" s="17" t="s">
        <v>364</v>
      </c>
      <c r="E380" s="17" t="s">
        <v>360</v>
      </c>
      <c r="F380" s="17" t="s">
        <v>124</v>
      </c>
      <c r="G380" s="17" t="s">
        <v>296</v>
      </c>
      <c r="H380" s="41"/>
      <c r="I380" s="97">
        <f t="shared" si="5"/>
        <v>0</v>
      </c>
      <c r="J380" s="100"/>
    </row>
    <row r="381" spans="1:10" ht="24" customHeight="1">
      <c r="A381" s="16" t="s">
        <v>59</v>
      </c>
      <c r="B381" s="48"/>
      <c r="C381" s="20">
        <v>999</v>
      </c>
      <c r="D381" s="17" t="s">
        <v>364</v>
      </c>
      <c r="E381" s="17" t="s">
        <v>360</v>
      </c>
      <c r="F381" s="17" t="s">
        <v>382</v>
      </c>
      <c r="G381" s="17" t="s">
        <v>296</v>
      </c>
      <c r="H381" s="41"/>
      <c r="I381" s="97">
        <f t="shared" si="5"/>
        <v>0</v>
      </c>
      <c r="J381" s="100"/>
    </row>
    <row r="382" spans="1:10" ht="25.5" customHeight="1">
      <c r="A382" s="16" t="s">
        <v>123</v>
      </c>
      <c r="B382" s="48">
        <v>958</v>
      </c>
      <c r="C382" s="20">
        <v>999</v>
      </c>
      <c r="D382" s="17" t="s">
        <v>364</v>
      </c>
      <c r="E382" s="17" t="s">
        <v>360</v>
      </c>
      <c r="F382" s="17" t="s">
        <v>387</v>
      </c>
      <c r="G382" s="17" t="s">
        <v>296</v>
      </c>
      <c r="H382" s="77">
        <v>0.2</v>
      </c>
      <c r="I382" s="97">
        <f t="shared" si="5"/>
        <v>-0.2</v>
      </c>
      <c r="J382" s="100"/>
    </row>
    <row r="383" spans="1:10" ht="25.5">
      <c r="A383" s="11" t="s">
        <v>286</v>
      </c>
      <c r="B383" s="52"/>
      <c r="C383" s="23">
        <v>999</v>
      </c>
      <c r="D383" s="12" t="s">
        <v>364</v>
      </c>
      <c r="E383" s="12" t="s">
        <v>90</v>
      </c>
      <c r="F383" s="12" t="s">
        <v>172</v>
      </c>
      <c r="G383" s="12"/>
      <c r="H383" s="49">
        <f>H384</f>
        <v>0</v>
      </c>
      <c r="I383" s="97">
        <f t="shared" si="5"/>
        <v>0</v>
      </c>
      <c r="J383" s="99">
        <f>J384</f>
        <v>0</v>
      </c>
    </row>
    <row r="384" spans="1:10" ht="39.75" customHeight="1">
      <c r="A384" s="16" t="s">
        <v>91</v>
      </c>
      <c r="B384" s="48"/>
      <c r="C384" s="20">
        <v>999</v>
      </c>
      <c r="D384" s="17" t="s">
        <v>364</v>
      </c>
      <c r="E384" s="17" t="s">
        <v>361</v>
      </c>
      <c r="F384" s="17" t="s">
        <v>287</v>
      </c>
      <c r="G384" s="17"/>
      <c r="H384" s="41">
        <f>H385</f>
        <v>0</v>
      </c>
      <c r="I384" s="97">
        <f t="shared" si="5"/>
        <v>0</v>
      </c>
      <c r="J384" s="100">
        <f>J385</f>
        <v>0</v>
      </c>
    </row>
    <row r="385" spans="1:10" ht="17.25" customHeight="1">
      <c r="A385" s="16" t="s">
        <v>59</v>
      </c>
      <c r="B385" s="54" t="s">
        <v>497</v>
      </c>
      <c r="C385" s="20">
        <v>999</v>
      </c>
      <c r="D385" s="17" t="s">
        <v>364</v>
      </c>
      <c r="E385" s="17" t="s">
        <v>361</v>
      </c>
      <c r="F385" s="17" t="s">
        <v>287</v>
      </c>
      <c r="G385" s="17" t="s">
        <v>296</v>
      </c>
      <c r="H385" s="41"/>
      <c r="I385" s="97">
        <f t="shared" si="5"/>
        <v>0</v>
      </c>
      <c r="J385" s="100"/>
    </row>
    <row r="386" spans="1:10" ht="25.5">
      <c r="A386" s="11" t="s">
        <v>291</v>
      </c>
      <c r="B386" s="52"/>
      <c r="C386" s="23">
        <v>999</v>
      </c>
      <c r="D386" s="12" t="s">
        <v>364</v>
      </c>
      <c r="E386" s="12" t="s">
        <v>359</v>
      </c>
      <c r="F386" s="15" t="s">
        <v>172</v>
      </c>
      <c r="G386" s="12"/>
      <c r="H386" s="49">
        <f>H387</f>
        <v>0</v>
      </c>
      <c r="I386" s="97">
        <f t="shared" si="5"/>
        <v>0</v>
      </c>
      <c r="J386" s="100"/>
    </row>
    <row r="387" spans="1:10" ht="12.75">
      <c r="A387" s="16" t="s">
        <v>293</v>
      </c>
      <c r="B387" s="48"/>
      <c r="C387" s="20">
        <v>999</v>
      </c>
      <c r="D387" s="17" t="s">
        <v>364</v>
      </c>
      <c r="E387" s="17" t="s">
        <v>359</v>
      </c>
      <c r="F387" s="14" t="s">
        <v>294</v>
      </c>
      <c r="G387" s="17"/>
      <c r="H387" s="41">
        <f>H388+H390</f>
        <v>0</v>
      </c>
      <c r="I387" s="97">
        <f t="shared" si="5"/>
        <v>0</v>
      </c>
      <c r="J387" s="100"/>
    </row>
    <row r="388" spans="1:10" ht="16.5" customHeight="1">
      <c r="A388" s="16" t="s">
        <v>92</v>
      </c>
      <c r="B388" s="48"/>
      <c r="C388" s="20">
        <v>999</v>
      </c>
      <c r="D388" s="17" t="s">
        <v>364</v>
      </c>
      <c r="E388" s="17" t="s">
        <v>359</v>
      </c>
      <c r="F388" s="14" t="s">
        <v>165</v>
      </c>
      <c r="G388" s="17"/>
      <c r="H388" s="41">
        <f>H389</f>
        <v>0</v>
      </c>
      <c r="I388" s="97">
        <f t="shared" si="5"/>
        <v>0</v>
      </c>
      <c r="J388" s="100"/>
    </row>
    <row r="389" spans="1:10" ht="16.5" customHeight="1">
      <c r="A389" s="16" t="s">
        <v>59</v>
      </c>
      <c r="B389" s="48"/>
      <c r="C389" s="20">
        <v>999</v>
      </c>
      <c r="D389" s="17" t="s">
        <v>364</v>
      </c>
      <c r="E389" s="17" t="s">
        <v>359</v>
      </c>
      <c r="F389" s="17" t="s">
        <v>165</v>
      </c>
      <c r="G389" s="17" t="s">
        <v>296</v>
      </c>
      <c r="H389" s="41"/>
      <c r="I389" s="97">
        <f t="shared" si="5"/>
        <v>0</v>
      </c>
      <c r="J389" s="100"/>
    </row>
    <row r="390" spans="1:10" ht="12.75">
      <c r="A390" s="64" t="s">
        <v>61</v>
      </c>
      <c r="B390" s="48"/>
      <c r="C390" s="20">
        <v>999</v>
      </c>
      <c r="D390" s="17" t="s">
        <v>364</v>
      </c>
      <c r="E390" s="17" t="s">
        <v>359</v>
      </c>
      <c r="F390" s="17" t="s">
        <v>166</v>
      </c>
      <c r="G390" s="17"/>
      <c r="H390" s="41">
        <f>H391</f>
        <v>0</v>
      </c>
      <c r="I390" s="97">
        <f t="shared" si="5"/>
        <v>0</v>
      </c>
      <c r="J390" s="100"/>
    </row>
    <row r="391" spans="1:10" ht="16.5" customHeight="1">
      <c r="A391" s="16" t="s">
        <v>59</v>
      </c>
      <c r="B391" s="48"/>
      <c r="C391" s="20">
        <v>999</v>
      </c>
      <c r="D391" s="17" t="s">
        <v>364</v>
      </c>
      <c r="E391" s="17" t="s">
        <v>359</v>
      </c>
      <c r="F391" s="17" t="s">
        <v>166</v>
      </c>
      <c r="G391" s="17" t="s">
        <v>296</v>
      </c>
      <c r="H391" s="41"/>
      <c r="I391" s="97">
        <f t="shared" si="5"/>
        <v>0</v>
      </c>
      <c r="J391" s="100"/>
    </row>
    <row r="392" spans="1:10" ht="16.5" customHeight="1">
      <c r="A392" s="11" t="s">
        <v>179</v>
      </c>
      <c r="B392" s="52"/>
      <c r="C392" s="23">
        <v>999</v>
      </c>
      <c r="D392" s="12" t="s">
        <v>364</v>
      </c>
      <c r="E392" s="12" t="s">
        <v>312</v>
      </c>
      <c r="F392" s="12" t="s">
        <v>172</v>
      </c>
      <c r="G392" s="12"/>
      <c r="H392" s="41"/>
      <c r="I392" s="97">
        <f t="shared" si="5"/>
        <v>1000</v>
      </c>
      <c r="J392" s="99">
        <f>J393</f>
        <v>1000</v>
      </c>
    </row>
    <row r="393" spans="1:10" ht="16.5" customHeight="1">
      <c r="A393" s="16" t="s">
        <v>179</v>
      </c>
      <c r="B393" s="48"/>
      <c r="C393" s="20">
        <v>999</v>
      </c>
      <c r="D393" s="17" t="s">
        <v>364</v>
      </c>
      <c r="E393" s="17" t="s">
        <v>312</v>
      </c>
      <c r="F393" s="17" t="s">
        <v>180</v>
      </c>
      <c r="G393" s="17"/>
      <c r="H393" s="41"/>
      <c r="I393" s="97">
        <f t="shared" si="5"/>
        <v>1000</v>
      </c>
      <c r="J393" s="100">
        <f>J394</f>
        <v>1000</v>
      </c>
    </row>
    <row r="394" spans="1:10" ht="16.5" customHeight="1">
      <c r="A394" s="16" t="s">
        <v>154</v>
      </c>
      <c r="B394" s="48"/>
      <c r="C394" s="20">
        <v>999</v>
      </c>
      <c r="D394" s="17" t="s">
        <v>364</v>
      </c>
      <c r="E394" s="17" t="s">
        <v>312</v>
      </c>
      <c r="F394" s="17" t="s">
        <v>155</v>
      </c>
      <c r="G394" s="17"/>
      <c r="H394" s="41"/>
      <c r="I394" s="97">
        <f t="shared" si="5"/>
        <v>1000</v>
      </c>
      <c r="J394" s="100">
        <f>J395</f>
        <v>1000</v>
      </c>
    </row>
    <row r="395" spans="1:10" ht="16.5" customHeight="1">
      <c r="A395" s="16" t="s">
        <v>153</v>
      </c>
      <c r="B395" s="48"/>
      <c r="C395" s="20">
        <v>999</v>
      </c>
      <c r="D395" s="17" t="s">
        <v>364</v>
      </c>
      <c r="E395" s="17" t="s">
        <v>312</v>
      </c>
      <c r="F395" s="17" t="s">
        <v>155</v>
      </c>
      <c r="G395" s="17" t="s">
        <v>249</v>
      </c>
      <c r="H395" s="41"/>
      <c r="I395" s="97">
        <f t="shared" si="5"/>
        <v>1000</v>
      </c>
      <c r="J395" s="100">
        <v>1000</v>
      </c>
    </row>
    <row r="396" spans="1:10" ht="25.5">
      <c r="A396" s="103" t="s">
        <v>179</v>
      </c>
      <c r="B396" s="104"/>
      <c r="C396" s="105">
        <v>999</v>
      </c>
      <c r="D396" s="106" t="s">
        <v>364</v>
      </c>
      <c r="E396" s="106" t="s">
        <v>136</v>
      </c>
      <c r="F396" s="106" t="s">
        <v>172</v>
      </c>
      <c r="G396" s="106"/>
      <c r="H396" s="49">
        <f>H397</f>
        <v>700</v>
      </c>
      <c r="I396" s="97">
        <f t="shared" si="5"/>
        <v>-700</v>
      </c>
      <c r="J396" s="100"/>
    </row>
    <row r="397" spans="1:10" ht="12.75">
      <c r="A397" s="107" t="s">
        <v>179</v>
      </c>
      <c r="B397" s="108"/>
      <c r="C397" s="109">
        <v>999</v>
      </c>
      <c r="D397" s="110" t="s">
        <v>364</v>
      </c>
      <c r="E397" s="110" t="s">
        <v>136</v>
      </c>
      <c r="F397" s="110" t="s">
        <v>180</v>
      </c>
      <c r="G397" s="110"/>
      <c r="H397" s="41">
        <f>H398</f>
        <v>700</v>
      </c>
      <c r="I397" s="97">
        <f t="shared" si="5"/>
        <v>-700</v>
      </c>
      <c r="J397" s="100"/>
    </row>
    <row r="398" spans="1:10" ht="12.75">
      <c r="A398" s="107" t="s">
        <v>154</v>
      </c>
      <c r="B398" s="108"/>
      <c r="C398" s="109">
        <v>999</v>
      </c>
      <c r="D398" s="110" t="s">
        <v>364</v>
      </c>
      <c r="E398" s="110" t="s">
        <v>136</v>
      </c>
      <c r="F398" s="110" t="s">
        <v>155</v>
      </c>
      <c r="G398" s="110"/>
      <c r="H398" s="41">
        <f>H399</f>
        <v>700</v>
      </c>
      <c r="I398" s="97">
        <f t="shared" si="5"/>
        <v>-700</v>
      </c>
      <c r="J398" s="100"/>
    </row>
    <row r="399" spans="1:10" ht="12.75">
      <c r="A399" s="107" t="s">
        <v>153</v>
      </c>
      <c r="B399" s="108"/>
      <c r="C399" s="109">
        <v>999</v>
      </c>
      <c r="D399" s="110" t="s">
        <v>364</v>
      </c>
      <c r="E399" s="110" t="s">
        <v>136</v>
      </c>
      <c r="F399" s="110" t="s">
        <v>155</v>
      </c>
      <c r="G399" s="110" t="s">
        <v>249</v>
      </c>
      <c r="H399" s="41">
        <v>700</v>
      </c>
      <c r="I399" s="97">
        <f aca="true" t="shared" si="6" ref="I399:I460">J399-H399</f>
        <v>-700</v>
      </c>
      <c r="J399" s="100">
        <v>0</v>
      </c>
    </row>
    <row r="400" spans="1:10" ht="25.5">
      <c r="A400" s="103" t="s">
        <v>106</v>
      </c>
      <c r="B400" s="104"/>
      <c r="C400" s="105">
        <v>999</v>
      </c>
      <c r="D400" s="106" t="s">
        <v>364</v>
      </c>
      <c r="E400" s="106" t="s">
        <v>438</v>
      </c>
      <c r="F400" s="106" t="s">
        <v>172</v>
      </c>
      <c r="G400" s="106"/>
      <c r="H400" s="41"/>
      <c r="I400" s="97">
        <f t="shared" si="6"/>
        <v>1100.7</v>
      </c>
      <c r="J400" s="99">
        <f>J401+J403+J405</f>
        <v>1100.7</v>
      </c>
    </row>
    <row r="401" spans="1:10" ht="25.5">
      <c r="A401" s="107" t="s">
        <v>433</v>
      </c>
      <c r="B401" s="108"/>
      <c r="C401" s="109">
        <v>999</v>
      </c>
      <c r="D401" s="111" t="s">
        <v>364</v>
      </c>
      <c r="E401" s="110" t="s">
        <v>438</v>
      </c>
      <c r="F401" s="110" t="s">
        <v>434</v>
      </c>
      <c r="G401" s="110"/>
      <c r="H401" s="41"/>
      <c r="I401" s="97">
        <f t="shared" si="6"/>
        <v>185</v>
      </c>
      <c r="J401" s="100">
        <f>J402</f>
        <v>185</v>
      </c>
    </row>
    <row r="402" spans="1:10" ht="25.5">
      <c r="A402" s="107" t="s">
        <v>59</v>
      </c>
      <c r="B402" s="108"/>
      <c r="C402" s="109">
        <v>999</v>
      </c>
      <c r="D402" s="111" t="s">
        <v>364</v>
      </c>
      <c r="E402" s="110" t="s">
        <v>438</v>
      </c>
      <c r="F402" s="110" t="s">
        <v>434</v>
      </c>
      <c r="G402" s="110" t="s">
        <v>296</v>
      </c>
      <c r="H402" s="41"/>
      <c r="I402" s="97">
        <f t="shared" si="6"/>
        <v>185</v>
      </c>
      <c r="J402" s="100">
        <v>185</v>
      </c>
    </row>
    <row r="403" spans="1:10" ht="25.5">
      <c r="A403" s="107" t="s">
        <v>435</v>
      </c>
      <c r="B403" s="108"/>
      <c r="C403" s="109">
        <v>999</v>
      </c>
      <c r="D403" s="111" t="s">
        <v>364</v>
      </c>
      <c r="E403" s="110" t="s">
        <v>438</v>
      </c>
      <c r="F403" s="110" t="s">
        <v>432</v>
      </c>
      <c r="G403" s="110"/>
      <c r="H403" s="41"/>
      <c r="I403" s="97">
        <f t="shared" si="6"/>
        <v>475</v>
      </c>
      <c r="J403" s="100">
        <f>J404</f>
        <v>475</v>
      </c>
    </row>
    <row r="404" spans="1:10" ht="12.75">
      <c r="A404" s="112" t="s">
        <v>273</v>
      </c>
      <c r="B404" s="108" t="s">
        <v>518</v>
      </c>
      <c r="C404" s="109">
        <v>999</v>
      </c>
      <c r="D404" s="111" t="s">
        <v>364</v>
      </c>
      <c r="E404" s="110" t="s">
        <v>438</v>
      </c>
      <c r="F404" s="110" t="s">
        <v>432</v>
      </c>
      <c r="G404" s="110" t="s">
        <v>119</v>
      </c>
      <c r="H404" s="41"/>
      <c r="I404" s="97">
        <f t="shared" si="6"/>
        <v>475</v>
      </c>
      <c r="J404" s="100">
        <v>475</v>
      </c>
    </row>
    <row r="405" spans="1:10" ht="25.5">
      <c r="A405" s="112" t="s">
        <v>138</v>
      </c>
      <c r="B405" s="113"/>
      <c r="C405" s="109">
        <v>999</v>
      </c>
      <c r="D405" s="111" t="s">
        <v>364</v>
      </c>
      <c r="E405" s="110" t="s">
        <v>438</v>
      </c>
      <c r="F405" s="111" t="s">
        <v>320</v>
      </c>
      <c r="G405" s="111"/>
      <c r="H405" s="41"/>
      <c r="I405" s="97">
        <f t="shared" si="6"/>
        <v>440.7</v>
      </c>
      <c r="J405" s="100">
        <f>J406</f>
        <v>440.7</v>
      </c>
    </row>
    <row r="406" spans="1:10" ht="12.75">
      <c r="A406" s="112" t="s">
        <v>273</v>
      </c>
      <c r="B406" s="113"/>
      <c r="C406" s="109">
        <v>999</v>
      </c>
      <c r="D406" s="111" t="s">
        <v>364</v>
      </c>
      <c r="E406" s="110" t="s">
        <v>438</v>
      </c>
      <c r="F406" s="111" t="s">
        <v>163</v>
      </c>
      <c r="G406" s="111" t="s">
        <v>119</v>
      </c>
      <c r="H406" s="41"/>
      <c r="I406" s="97">
        <f t="shared" si="6"/>
        <v>440.7</v>
      </c>
      <c r="J406" s="100">
        <v>440.7</v>
      </c>
    </row>
    <row r="407" spans="1:10" ht="25.5">
      <c r="A407" s="103" t="s">
        <v>106</v>
      </c>
      <c r="B407" s="104"/>
      <c r="C407" s="105">
        <v>999</v>
      </c>
      <c r="D407" s="106" t="s">
        <v>364</v>
      </c>
      <c r="E407" s="106" t="s">
        <v>210</v>
      </c>
      <c r="F407" s="106" t="s">
        <v>172</v>
      </c>
      <c r="G407" s="106"/>
      <c r="H407" s="49">
        <f>H408</f>
        <v>571</v>
      </c>
      <c r="I407" s="97">
        <f t="shared" si="6"/>
        <v>-571</v>
      </c>
      <c r="J407" s="100"/>
    </row>
    <row r="408" spans="1:10" ht="25.5">
      <c r="A408" s="112" t="s">
        <v>319</v>
      </c>
      <c r="B408" s="113"/>
      <c r="C408" s="109">
        <v>999</v>
      </c>
      <c r="D408" s="111" t="s">
        <v>364</v>
      </c>
      <c r="E408" s="110" t="s">
        <v>210</v>
      </c>
      <c r="F408" s="111" t="s">
        <v>320</v>
      </c>
      <c r="G408" s="111"/>
      <c r="H408" s="41">
        <f>H409+H410</f>
        <v>571</v>
      </c>
      <c r="I408" s="97">
        <f t="shared" si="6"/>
        <v>-571</v>
      </c>
      <c r="J408" s="100"/>
    </row>
    <row r="409" spans="1:10" ht="12.75">
      <c r="A409" s="112" t="s">
        <v>273</v>
      </c>
      <c r="B409" s="113"/>
      <c r="C409" s="109">
        <v>999</v>
      </c>
      <c r="D409" s="111" t="s">
        <v>364</v>
      </c>
      <c r="E409" s="110" t="s">
        <v>210</v>
      </c>
      <c r="F409" s="111" t="s">
        <v>163</v>
      </c>
      <c r="G409" s="111" t="s">
        <v>119</v>
      </c>
      <c r="H409" s="77">
        <v>359</v>
      </c>
      <c r="I409" s="97">
        <f t="shared" si="6"/>
        <v>-359</v>
      </c>
      <c r="J409" s="100">
        <v>0</v>
      </c>
    </row>
    <row r="410" spans="1:10" ht="12.75">
      <c r="A410" s="112" t="s">
        <v>429</v>
      </c>
      <c r="B410" s="113"/>
      <c r="C410" s="109">
        <v>999</v>
      </c>
      <c r="D410" s="111" t="s">
        <v>364</v>
      </c>
      <c r="E410" s="110" t="s">
        <v>210</v>
      </c>
      <c r="F410" s="111" t="s">
        <v>419</v>
      </c>
      <c r="G410" s="111" t="s">
        <v>119</v>
      </c>
      <c r="H410" s="41">
        <f>200+12</f>
        <v>212</v>
      </c>
      <c r="I410" s="97">
        <f t="shared" si="6"/>
        <v>-212</v>
      </c>
      <c r="J410" s="100"/>
    </row>
    <row r="411" spans="1:10" ht="25.5">
      <c r="A411" s="11" t="s">
        <v>100</v>
      </c>
      <c r="B411" s="52"/>
      <c r="C411" s="12" t="s">
        <v>87</v>
      </c>
      <c r="D411" s="12" t="s">
        <v>366</v>
      </c>
      <c r="E411" s="12" t="s">
        <v>68</v>
      </c>
      <c r="F411" s="12" t="s">
        <v>172</v>
      </c>
      <c r="G411" s="12"/>
      <c r="H411" s="49">
        <f>H412+H418</f>
        <v>800</v>
      </c>
      <c r="I411" s="97">
        <f t="shared" si="6"/>
        <v>600</v>
      </c>
      <c r="J411" s="99">
        <f>J412+J418</f>
        <v>1400</v>
      </c>
    </row>
    <row r="412" spans="1:10" ht="25.5">
      <c r="A412" s="11" t="s">
        <v>101</v>
      </c>
      <c r="B412" s="52"/>
      <c r="C412" s="12" t="s">
        <v>87</v>
      </c>
      <c r="D412" s="12" t="s">
        <v>366</v>
      </c>
      <c r="E412" s="12" t="s">
        <v>365</v>
      </c>
      <c r="F412" s="12" t="s">
        <v>292</v>
      </c>
      <c r="G412" s="12"/>
      <c r="H412" s="49">
        <f>H413</f>
        <v>300</v>
      </c>
      <c r="I412" s="97">
        <f t="shared" si="6"/>
        <v>600</v>
      </c>
      <c r="J412" s="99">
        <f>J413</f>
        <v>900</v>
      </c>
    </row>
    <row r="413" spans="1:10" ht="12.75">
      <c r="A413" s="16" t="s">
        <v>42</v>
      </c>
      <c r="B413" s="48"/>
      <c r="C413" s="17" t="s">
        <v>87</v>
      </c>
      <c r="D413" s="17" t="s">
        <v>366</v>
      </c>
      <c r="E413" s="17" t="s">
        <v>365</v>
      </c>
      <c r="F413" s="17" t="s">
        <v>43</v>
      </c>
      <c r="G413" s="17"/>
      <c r="H413" s="41">
        <f>H414+H416</f>
        <v>300</v>
      </c>
      <c r="I413" s="97">
        <f t="shared" si="6"/>
        <v>600</v>
      </c>
      <c r="J413" s="100">
        <f>J414+J416</f>
        <v>900</v>
      </c>
    </row>
    <row r="414" spans="1:10" ht="25.5">
      <c r="A414" s="16" t="s">
        <v>375</v>
      </c>
      <c r="B414" s="48"/>
      <c r="C414" s="17" t="s">
        <v>87</v>
      </c>
      <c r="D414" s="17" t="s">
        <v>366</v>
      </c>
      <c r="E414" s="17" t="s">
        <v>365</v>
      </c>
      <c r="F414" s="17" t="s">
        <v>31</v>
      </c>
      <c r="G414" s="17"/>
      <c r="H414" s="41">
        <f>H415</f>
        <v>0</v>
      </c>
      <c r="I414" s="97">
        <f t="shared" si="6"/>
        <v>450</v>
      </c>
      <c r="J414" s="100">
        <f>J415</f>
        <v>450</v>
      </c>
    </row>
    <row r="415" spans="1:10" ht="15.75" customHeight="1">
      <c r="A415" s="16" t="s">
        <v>59</v>
      </c>
      <c r="B415" s="48"/>
      <c r="C415" s="17" t="s">
        <v>87</v>
      </c>
      <c r="D415" s="17" t="s">
        <v>366</v>
      </c>
      <c r="E415" s="17" t="s">
        <v>365</v>
      </c>
      <c r="F415" s="17" t="s">
        <v>31</v>
      </c>
      <c r="G415" s="17" t="s">
        <v>296</v>
      </c>
      <c r="H415" s="41">
        <v>0</v>
      </c>
      <c r="I415" s="97">
        <f t="shared" si="6"/>
        <v>450</v>
      </c>
      <c r="J415" s="100">
        <v>450</v>
      </c>
    </row>
    <row r="416" spans="1:10" ht="27.75" customHeight="1">
      <c r="A416" s="42" t="s">
        <v>373</v>
      </c>
      <c r="B416" s="48"/>
      <c r="C416" s="17" t="s">
        <v>87</v>
      </c>
      <c r="D416" s="17" t="s">
        <v>366</v>
      </c>
      <c r="E416" s="17" t="s">
        <v>365</v>
      </c>
      <c r="F416" s="17" t="s">
        <v>32</v>
      </c>
      <c r="G416" s="17"/>
      <c r="H416" s="41">
        <f>H417</f>
        <v>300</v>
      </c>
      <c r="I416" s="97">
        <f t="shared" si="6"/>
        <v>150</v>
      </c>
      <c r="J416" s="100">
        <f>J417</f>
        <v>450</v>
      </c>
    </row>
    <row r="417" spans="1:10" ht="16.5" customHeight="1">
      <c r="A417" s="16" t="s">
        <v>59</v>
      </c>
      <c r="B417" s="48"/>
      <c r="C417" s="17" t="s">
        <v>87</v>
      </c>
      <c r="D417" s="17" t="s">
        <v>366</v>
      </c>
      <c r="E417" s="17" t="s">
        <v>365</v>
      </c>
      <c r="F417" s="17" t="s">
        <v>32</v>
      </c>
      <c r="G417" s="17" t="s">
        <v>296</v>
      </c>
      <c r="H417" s="41">
        <v>300</v>
      </c>
      <c r="I417" s="97">
        <f t="shared" si="6"/>
        <v>150</v>
      </c>
      <c r="J417" s="100">
        <v>450</v>
      </c>
    </row>
    <row r="418" spans="1:10" ht="38.25">
      <c r="A418" s="11" t="s">
        <v>241</v>
      </c>
      <c r="B418" s="52"/>
      <c r="C418" s="12" t="s">
        <v>87</v>
      </c>
      <c r="D418" s="12" t="s">
        <v>366</v>
      </c>
      <c r="E418" s="12" t="s">
        <v>362</v>
      </c>
      <c r="F418" s="12" t="s">
        <v>172</v>
      </c>
      <c r="G418" s="17"/>
      <c r="H418" s="49">
        <f>H419</f>
        <v>500</v>
      </c>
      <c r="I418" s="97">
        <f t="shared" si="6"/>
        <v>0</v>
      </c>
      <c r="J418" s="99">
        <f>J419</f>
        <v>500</v>
      </c>
    </row>
    <row r="419" spans="1:10" ht="38.25">
      <c r="A419" s="16" t="s">
        <v>110</v>
      </c>
      <c r="B419" s="48"/>
      <c r="C419" s="17" t="s">
        <v>87</v>
      </c>
      <c r="D419" s="17" t="s">
        <v>366</v>
      </c>
      <c r="E419" s="17" t="s">
        <v>362</v>
      </c>
      <c r="F419" s="17" t="s">
        <v>74</v>
      </c>
      <c r="G419" s="17"/>
      <c r="H419" s="41">
        <f>H420</f>
        <v>500</v>
      </c>
      <c r="I419" s="97">
        <f t="shared" si="6"/>
        <v>0</v>
      </c>
      <c r="J419" s="100">
        <f>J420</f>
        <v>500</v>
      </c>
    </row>
    <row r="420" spans="1:10" ht="38.25">
      <c r="A420" s="16" t="s">
        <v>75</v>
      </c>
      <c r="B420" s="48"/>
      <c r="C420" s="17" t="s">
        <v>87</v>
      </c>
      <c r="D420" s="17" t="s">
        <v>366</v>
      </c>
      <c r="E420" s="17" t="s">
        <v>362</v>
      </c>
      <c r="F420" s="17" t="s">
        <v>76</v>
      </c>
      <c r="G420" s="17"/>
      <c r="H420" s="41">
        <f>H421</f>
        <v>500</v>
      </c>
      <c r="I420" s="97">
        <f t="shared" si="6"/>
        <v>0</v>
      </c>
      <c r="J420" s="100">
        <f>J421</f>
        <v>500</v>
      </c>
    </row>
    <row r="421" spans="1:10" ht="38.25">
      <c r="A421" s="16" t="s">
        <v>25</v>
      </c>
      <c r="B421" s="48"/>
      <c r="C421" s="17" t="s">
        <v>87</v>
      </c>
      <c r="D421" s="17" t="s">
        <v>366</v>
      </c>
      <c r="E421" s="17" t="s">
        <v>362</v>
      </c>
      <c r="F421" s="17" t="s">
        <v>76</v>
      </c>
      <c r="G421" s="17" t="s">
        <v>352</v>
      </c>
      <c r="H421" s="41">
        <f>2000-1500</f>
        <v>500</v>
      </c>
      <c r="I421" s="97">
        <f t="shared" si="6"/>
        <v>0</v>
      </c>
      <c r="J421" s="100">
        <v>500</v>
      </c>
    </row>
    <row r="422" spans="1:10" ht="12" customHeight="1">
      <c r="A422" s="11" t="s">
        <v>49</v>
      </c>
      <c r="B422" s="52"/>
      <c r="C422" s="23">
        <v>999</v>
      </c>
      <c r="D422" s="12" t="s">
        <v>360</v>
      </c>
      <c r="E422" s="12" t="s">
        <v>68</v>
      </c>
      <c r="F422" s="12" t="s">
        <v>172</v>
      </c>
      <c r="G422" s="12"/>
      <c r="H422" s="49">
        <f>H423+H429+H434</f>
        <v>3447.3</v>
      </c>
      <c r="I422" s="97">
        <f t="shared" si="6"/>
        <v>4425.44</v>
      </c>
      <c r="J422" s="99">
        <f>J423+J429+J434</f>
        <v>7872.74</v>
      </c>
    </row>
    <row r="423" spans="1:10" ht="25.5">
      <c r="A423" s="11" t="s">
        <v>102</v>
      </c>
      <c r="B423" s="52"/>
      <c r="C423" s="23">
        <v>999</v>
      </c>
      <c r="D423" s="12" t="s">
        <v>360</v>
      </c>
      <c r="E423" s="12" t="s">
        <v>361</v>
      </c>
      <c r="F423" s="12" t="s">
        <v>172</v>
      </c>
      <c r="G423" s="12"/>
      <c r="H423" s="49">
        <f>H424</f>
        <v>0</v>
      </c>
      <c r="I423" s="97">
        <f t="shared" si="6"/>
        <v>0</v>
      </c>
      <c r="J423" s="100"/>
    </row>
    <row r="424" spans="1:10" ht="12.75">
      <c r="A424" s="16" t="s">
        <v>212</v>
      </c>
      <c r="B424" s="48"/>
      <c r="C424" s="20">
        <v>999</v>
      </c>
      <c r="D424" s="17" t="s">
        <v>360</v>
      </c>
      <c r="E424" s="17" t="s">
        <v>361</v>
      </c>
      <c r="F424" s="17" t="s">
        <v>213</v>
      </c>
      <c r="G424" s="17"/>
      <c r="H424" s="41">
        <f>H425+H427</f>
        <v>0</v>
      </c>
      <c r="I424" s="97">
        <f t="shared" si="6"/>
        <v>0</v>
      </c>
      <c r="J424" s="100"/>
    </row>
    <row r="425" spans="1:10" ht="25.5">
      <c r="A425" s="16" t="s">
        <v>93</v>
      </c>
      <c r="B425" s="48"/>
      <c r="C425" s="20">
        <v>999</v>
      </c>
      <c r="D425" s="17" t="s">
        <v>360</v>
      </c>
      <c r="E425" s="17" t="s">
        <v>361</v>
      </c>
      <c r="F425" s="17" t="s">
        <v>3</v>
      </c>
      <c r="G425" s="17"/>
      <c r="H425" s="41">
        <f>H426</f>
        <v>0</v>
      </c>
      <c r="I425" s="97">
        <f t="shared" si="6"/>
        <v>0</v>
      </c>
      <c r="J425" s="100"/>
    </row>
    <row r="426" spans="1:10" ht="12.75">
      <c r="A426" s="16" t="s">
        <v>83</v>
      </c>
      <c r="B426" s="48"/>
      <c r="C426" s="20">
        <v>999</v>
      </c>
      <c r="D426" s="17" t="s">
        <v>360</v>
      </c>
      <c r="E426" s="17" t="s">
        <v>361</v>
      </c>
      <c r="F426" s="17" t="s">
        <v>3</v>
      </c>
      <c r="G426" s="17" t="s">
        <v>246</v>
      </c>
      <c r="H426" s="41"/>
      <c r="I426" s="97">
        <f t="shared" si="6"/>
        <v>0</v>
      </c>
      <c r="J426" s="100"/>
    </row>
    <row r="427" spans="1:10" ht="14.25" customHeight="1">
      <c r="A427" s="16" t="s">
        <v>211</v>
      </c>
      <c r="B427" s="48"/>
      <c r="C427" s="20">
        <v>999</v>
      </c>
      <c r="D427" s="17" t="s">
        <v>360</v>
      </c>
      <c r="E427" s="17" t="s">
        <v>361</v>
      </c>
      <c r="F427" s="17" t="s">
        <v>88</v>
      </c>
      <c r="G427" s="17"/>
      <c r="H427" s="41">
        <f>H428</f>
        <v>0</v>
      </c>
      <c r="I427" s="97">
        <f t="shared" si="6"/>
        <v>0</v>
      </c>
      <c r="J427" s="100"/>
    </row>
    <row r="428" spans="1:10" ht="12.75">
      <c r="A428" s="16" t="s">
        <v>83</v>
      </c>
      <c r="B428" s="48"/>
      <c r="C428" s="20">
        <v>999</v>
      </c>
      <c r="D428" s="17" t="s">
        <v>360</v>
      </c>
      <c r="E428" s="17" t="s">
        <v>361</v>
      </c>
      <c r="F428" s="17" t="s">
        <v>88</v>
      </c>
      <c r="G428" s="17" t="s">
        <v>246</v>
      </c>
      <c r="H428" s="41"/>
      <c r="I428" s="97">
        <f t="shared" si="6"/>
        <v>0</v>
      </c>
      <c r="J428" s="100"/>
    </row>
    <row r="429" spans="1:10" s="10" customFormat="1" ht="12.75">
      <c r="A429" s="64" t="s">
        <v>142</v>
      </c>
      <c r="B429" s="52"/>
      <c r="C429" s="23">
        <v>999</v>
      </c>
      <c r="D429" s="12" t="s">
        <v>360</v>
      </c>
      <c r="E429" s="12" t="s">
        <v>362</v>
      </c>
      <c r="F429" s="12"/>
      <c r="G429" s="12"/>
      <c r="H429" s="49">
        <f>H430</f>
        <v>0</v>
      </c>
      <c r="I429" s="97">
        <f t="shared" si="6"/>
        <v>0</v>
      </c>
      <c r="J429" s="99"/>
    </row>
    <row r="430" spans="1:10" s="10" customFormat="1" ht="12.75">
      <c r="A430" s="44" t="s">
        <v>142</v>
      </c>
      <c r="B430" s="52"/>
      <c r="C430" s="20">
        <v>999</v>
      </c>
      <c r="D430" s="17" t="s">
        <v>360</v>
      </c>
      <c r="E430" s="17" t="s">
        <v>362</v>
      </c>
      <c r="F430" s="17" t="s">
        <v>143</v>
      </c>
      <c r="G430" s="12"/>
      <c r="H430" s="60">
        <f>H431</f>
        <v>0</v>
      </c>
      <c r="I430" s="97">
        <f t="shared" si="6"/>
        <v>0</v>
      </c>
      <c r="J430" s="99"/>
    </row>
    <row r="431" spans="1:10" s="10" customFormat="1" ht="12.75">
      <c r="A431" s="64" t="s">
        <v>144</v>
      </c>
      <c r="B431" s="52"/>
      <c r="C431" s="20">
        <v>999</v>
      </c>
      <c r="D431" s="17" t="s">
        <v>360</v>
      </c>
      <c r="E431" s="17" t="s">
        <v>362</v>
      </c>
      <c r="F431" s="17" t="s">
        <v>129</v>
      </c>
      <c r="G431" s="12"/>
      <c r="H431" s="60">
        <f>H432</f>
        <v>0</v>
      </c>
      <c r="I431" s="97">
        <f t="shared" si="6"/>
        <v>0</v>
      </c>
      <c r="J431" s="99"/>
    </row>
    <row r="432" spans="1:10" ht="12.75" customHeight="1">
      <c r="A432" s="64" t="s">
        <v>128</v>
      </c>
      <c r="B432" s="48"/>
      <c r="C432" s="20">
        <v>999</v>
      </c>
      <c r="D432" s="17" t="s">
        <v>360</v>
      </c>
      <c r="E432" s="17" t="s">
        <v>362</v>
      </c>
      <c r="F432" s="17" t="s">
        <v>135</v>
      </c>
      <c r="G432" s="17"/>
      <c r="H432" s="41">
        <f>H433</f>
        <v>0</v>
      </c>
      <c r="I432" s="97">
        <f t="shared" si="6"/>
        <v>0</v>
      </c>
      <c r="J432" s="100"/>
    </row>
    <row r="433" spans="1:10" ht="12.75">
      <c r="A433" s="19" t="s">
        <v>273</v>
      </c>
      <c r="B433" s="48">
        <v>951</v>
      </c>
      <c r="C433" s="20">
        <v>999</v>
      </c>
      <c r="D433" s="17" t="s">
        <v>360</v>
      </c>
      <c r="E433" s="17" t="s">
        <v>362</v>
      </c>
      <c r="F433" s="17" t="s">
        <v>135</v>
      </c>
      <c r="G433" s="17" t="s">
        <v>119</v>
      </c>
      <c r="H433" s="41"/>
      <c r="I433" s="97">
        <f t="shared" si="6"/>
        <v>0</v>
      </c>
      <c r="J433" s="100"/>
    </row>
    <row r="434" spans="1:10" ht="25.5">
      <c r="A434" s="11" t="s">
        <v>0</v>
      </c>
      <c r="B434" s="52"/>
      <c r="C434" s="23">
        <v>999</v>
      </c>
      <c r="D434" s="12" t="s">
        <v>360</v>
      </c>
      <c r="E434" s="12" t="s">
        <v>136</v>
      </c>
      <c r="F434" s="12"/>
      <c r="G434" s="12"/>
      <c r="H434" s="49">
        <f>H437+H442+H435</f>
        <v>3447.3</v>
      </c>
      <c r="I434" s="97">
        <f t="shared" si="6"/>
        <v>4425.44</v>
      </c>
      <c r="J434" s="99">
        <f>J435+J437+J441+J442</f>
        <v>7872.74</v>
      </c>
    </row>
    <row r="435" spans="1:10" ht="24.75" customHeight="1">
      <c r="A435" s="16" t="s">
        <v>314</v>
      </c>
      <c r="B435" s="48"/>
      <c r="C435" s="17" t="s">
        <v>87</v>
      </c>
      <c r="D435" s="17" t="s">
        <v>360</v>
      </c>
      <c r="E435" s="17" t="s">
        <v>136</v>
      </c>
      <c r="F435" s="17" t="s">
        <v>389</v>
      </c>
      <c r="G435" s="17"/>
      <c r="H435" s="41">
        <f>H436</f>
        <v>2447.3</v>
      </c>
      <c r="I435" s="97">
        <f t="shared" si="6"/>
        <v>2540.44</v>
      </c>
      <c r="J435" s="100">
        <f>J436</f>
        <v>4987.74</v>
      </c>
    </row>
    <row r="436" spans="1:10" ht="12.75">
      <c r="A436" s="16" t="s">
        <v>273</v>
      </c>
      <c r="B436" s="48"/>
      <c r="C436" s="17" t="s">
        <v>87</v>
      </c>
      <c r="D436" s="17" t="s">
        <v>360</v>
      </c>
      <c r="E436" s="17" t="s">
        <v>136</v>
      </c>
      <c r="F436" s="17" t="s">
        <v>389</v>
      </c>
      <c r="G436" s="17" t="s">
        <v>119</v>
      </c>
      <c r="H436" s="41">
        <f>2246.5+200.8</f>
        <v>2447.3</v>
      </c>
      <c r="I436" s="97">
        <f t="shared" si="6"/>
        <v>2540.44</v>
      </c>
      <c r="J436" s="100">
        <v>4987.74</v>
      </c>
    </row>
    <row r="437" spans="1:10" ht="25.5">
      <c r="A437" s="16" t="s">
        <v>315</v>
      </c>
      <c r="B437" s="48"/>
      <c r="C437" s="20">
        <v>999</v>
      </c>
      <c r="D437" s="17" t="s">
        <v>360</v>
      </c>
      <c r="E437" s="17" t="s">
        <v>136</v>
      </c>
      <c r="F437" s="17" t="s">
        <v>316</v>
      </c>
      <c r="G437" s="17"/>
      <c r="H437" s="41">
        <f>H438</f>
        <v>0</v>
      </c>
      <c r="I437" s="97">
        <f t="shared" si="6"/>
        <v>0</v>
      </c>
      <c r="J437" s="100">
        <f>J438</f>
        <v>0</v>
      </c>
    </row>
    <row r="438" spans="1:10" ht="25.5">
      <c r="A438" s="16" t="s">
        <v>317</v>
      </c>
      <c r="B438" s="48"/>
      <c r="C438" s="20">
        <v>999</v>
      </c>
      <c r="D438" s="17" t="s">
        <v>360</v>
      </c>
      <c r="E438" s="17" t="s">
        <v>136</v>
      </c>
      <c r="F438" s="17" t="s">
        <v>318</v>
      </c>
      <c r="G438" s="17"/>
      <c r="H438" s="41">
        <f>H439+H440+H441</f>
        <v>0</v>
      </c>
      <c r="I438" s="97">
        <f t="shared" si="6"/>
        <v>0</v>
      </c>
      <c r="J438" s="100">
        <f>J439</f>
        <v>0</v>
      </c>
    </row>
    <row r="439" spans="1:10" ht="12.75">
      <c r="A439" s="16" t="s">
        <v>273</v>
      </c>
      <c r="B439" s="48"/>
      <c r="C439" s="20">
        <v>999</v>
      </c>
      <c r="D439" s="17" t="s">
        <v>360</v>
      </c>
      <c r="E439" s="17" t="s">
        <v>136</v>
      </c>
      <c r="F439" s="17" t="s">
        <v>318</v>
      </c>
      <c r="G439" s="17" t="s">
        <v>119</v>
      </c>
      <c r="H439" s="41"/>
      <c r="I439" s="97">
        <f t="shared" si="6"/>
        <v>0</v>
      </c>
      <c r="J439" s="100">
        <v>0</v>
      </c>
    </row>
    <row r="440" spans="1:10" ht="38.25">
      <c r="A440" s="16" t="s">
        <v>127</v>
      </c>
      <c r="B440" s="48">
        <v>959</v>
      </c>
      <c r="C440" s="20">
        <v>999</v>
      </c>
      <c r="D440" s="17" t="s">
        <v>360</v>
      </c>
      <c r="E440" s="17" t="s">
        <v>136</v>
      </c>
      <c r="F440" s="17" t="s">
        <v>126</v>
      </c>
      <c r="G440" s="17" t="s">
        <v>119</v>
      </c>
      <c r="H440" s="41"/>
      <c r="I440" s="97">
        <f t="shared" si="6"/>
        <v>0</v>
      </c>
      <c r="J440" s="100"/>
    </row>
    <row r="441" spans="1:10" ht="38.25">
      <c r="A441" s="16" t="s">
        <v>125</v>
      </c>
      <c r="B441" s="48">
        <v>929</v>
      </c>
      <c r="C441" s="20">
        <v>999</v>
      </c>
      <c r="D441" s="17" t="s">
        <v>360</v>
      </c>
      <c r="E441" s="17" t="s">
        <v>136</v>
      </c>
      <c r="F441" s="17" t="s">
        <v>28</v>
      </c>
      <c r="G441" s="17" t="s">
        <v>119</v>
      </c>
      <c r="H441" s="41"/>
      <c r="I441" s="97">
        <f t="shared" si="6"/>
        <v>0</v>
      </c>
      <c r="J441" s="100"/>
    </row>
    <row r="442" spans="1:10" ht="12.75">
      <c r="A442" s="44" t="s">
        <v>42</v>
      </c>
      <c r="B442" s="48"/>
      <c r="C442" s="20">
        <v>999</v>
      </c>
      <c r="D442" s="17" t="s">
        <v>360</v>
      </c>
      <c r="E442" s="17" t="s">
        <v>136</v>
      </c>
      <c r="F442" s="17" t="s">
        <v>43</v>
      </c>
      <c r="G442" s="17"/>
      <c r="H442" s="41">
        <f>H443+H445</f>
        <v>1000</v>
      </c>
      <c r="I442" s="97">
        <f t="shared" si="6"/>
        <v>1885</v>
      </c>
      <c r="J442" s="100">
        <f>J443+J445+J447</f>
        <v>2885</v>
      </c>
    </row>
    <row r="443" spans="1:10" ht="38.25">
      <c r="A443" s="42" t="s">
        <v>40</v>
      </c>
      <c r="B443" s="48"/>
      <c r="C443" s="20">
        <v>999</v>
      </c>
      <c r="D443" s="17" t="s">
        <v>360</v>
      </c>
      <c r="E443" s="17" t="s">
        <v>136</v>
      </c>
      <c r="F443" s="17" t="s">
        <v>37</v>
      </c>
      <c r="G443" s="17"/>
      <c r="H443" s="41">
        <f>H444</f>
        <v>500</v>
      </c>
      <c r="I443" s="97">
        <f t="shared" si="6"/>
        <v>1000</v>
      </c>
      <c r="J443" s="100">
        <f>J444</f>
        <v>1500</v>
      </c>
    </row>
    <row r="444" spans="1:10" ht="25.5">
      <c r="A444" s="19" t="s">
        <v>59</v>
      </c>
      <c r="B444" s="48"/>
      <c r="C444" s="20">
        <v>999</v>
      </c>
      <c r="D444" s="17" t="s">
        <v>360</v>
      </c>
      <c r="E444" s="17" t="s">
        <v>136</v>
      </c>
      <c r="F444" s="17" t="s">
        <v>37</v>
      </c>
      <c r="G444" s="17" t="s">
        <v>296</v>
      </c>
      <c r="H444" s="41">
        <v>500</v>
      </c>
      <c r="I444" s="97">
        <f t="shared" si="6"/>
        <v>1000</v>
      </c>
      <c r="J444" s="100">
        <v>1500</v>
      </c>
    </row>
    <row r="445" spans="1:10" ht="25.5">
      <c r="A445" s="44" t="s">
        <v>34</v>
      </c>
      <c r="B445" s="48"/>
      <c r="C445" s="20">
        <v>999</v>
      </c>
      <c r="D445" s="17" t="s">
        <v>360</v>
      </c>
      <c r="E445" s="17" t="s">
        <v>136</v>
      </c>
      <c r="F445" s="17" t="s">
        <v>33</v>
      </c>
      <c r="G445" s="17"/>
      <c r="H445" s="41">
        <f>H446</f>
        <v>500</v>
      </c>
      <c r="I445" s="97">
        <f t="shared" si="6"/>
        <v>685</v>
      </c>
      <c r="J445" s="100">
        <f>J446</f>
        <v>1185</v>
      </c>
    </row>
    <row r="446" spans="1:10" ht="25.5">
      <c r="A446" s="19" t="s">
        <v>59</v>
      </c>
      <c r="B446" s="48"/>
      <c r="C446" s="20">
        <v>999</v>
      </c>
      <c r="D446" s="17" t="s">
        <v>360</v>
      </c>
      <c r="E446" s="17" t="s">
        <v>136</v>
      </c>
      <c r="F446" s="17" t="s">
        <v>33</v>
      </c>
      <c r="G446" s="17" t="s">
        <v>296</v>
      </c>
      <c r="H446" s="41">
        <v>500</v>
      </c>
      <c r="I446" s="97">
        <f t="shared" si="6"/>
        <v>685</v>
      </c>
      <c r="J446" s="100">
        <v>1185</v>
      </c>
    </row>
    <row r="447" spans="1:10" ht="25.5">
      <c r="A447" s="44" t="s">
        <v>480</v>
      </c>
      <c r="B447" s="48"/>
      <c r="C447" s="20">
        <v>999</v>
      </c>
      <c r="D447" s="17" t="s">
        <v>360</v>
      </c>
      <c r="E447" s="17" t="s">
        <v>136</v>
      </c>
      <c r="F447" s="17" t="s">
        <v>436</v>
      </c>
      <c r="G447" s="17"/>
      <c r="H447" s="41"/>
      <c r="I447" s="97">
        <f t="shared" si="6"/>
        <v>200</v>
      </c>
      <c r="J447" s="100">
        <f>J448</f>
        <v>200</v>
      </c>
    </row>
    <row r="448" spans="1:10" ht="25.5">
      <c r="A448" s="19" t="s">
        <v>59</v>
      </c>
      <c r="B448" s="48"/>
      <c r="C448" s="20">
        <v>999</v>
      </c>
      <c r="D448" s="17" t="s">
        <v>360</v>
      </c>
      <c r="E448" s="17" t="s">
        <v>136</v>
      </c>
      <c r="F448" s="17" t="s">
        <v>436</v>
      </c>
      <c r="G448" s="17" t="s">
        <v>296</v>
      </c>
      <c r="H448" s="41"/>
      <c r="I448" s="97">
        <f t="shared" si="6"/>
        <v>200</v>
      </c>
      <c r="J448" s="100">
        <v>200</v>
      </c>
    </row>
    <row r="449" spans="1:10" s="10" customFormat="1" ht="12.75">
      <c r="A449" s="11" t="s">
        <v>181</v>
      </c>
      <c r="B449" s="52"/>
      <c r="C449" s="12" t="s">
        <v>87</v>
      </c>
      <c r="D449" s="12" t="s">
        <v>361</v>
      </c>
      <c r="E449" s="12" t="s">
        <v>68</v>
      </c>
      <c r="F449" s="12"/>
      <c r="G449" s="12"/>
      <c r="H449" s="49">
        <f>H450+H455+H465</f>
        <v>10902</v>
      </c>
      <c r="I449" s="97">
        <f t="shared" si="6"/>
        <v>-10902</v>
      </c>
      <c r="J449" s="99"/>
    </row>
    <row r="450" spans="1:10" s="10" customFormat="1" ht="12.75">
      <c r="A450" s="11" t="s">
        <v>182</v>
      </c>
      <c r="B450" s="52"/>
      <c r="C450" s="12" t="s">
        <v>87</v>
      </c>
      <c r="D450" s="12" t="s">
        <v>361</v>
      </c>
      <c r="E450" s="12" t="s">
        <v>364</v>
      </c>
      <c r="F450" s="12"/>
      <c r="G450" s="12"/>
      <c r="H450" s="49">
        <f>H451</f>
        <v>10000</v>
      </c>
      <c r="I450" s="97">
        <f t="shared" si="6"/>
        <v>-10000</v>
      </c>
      <c r="J450" s="99"/>
    </row>
    <row r="451" spans="1:10" s="10" customFormat="1" ht="38.25">
      <c r="A451" s="86" t="s">
        <v>132</v>
      </c>
      <c r="B451" s="52"/>
      <c r="C451" s="17" t="s">
        <v>87</v>
      </c>
      <c r="D451" s="17" t="s">
        <v>361</v>
      </c>
      <c r="E451" s="17" t="s">
        <v>364</v>
      </c>
      <c r="F451" s="17" t="s">
        <v>131</v>
      </c>
      <c r="G451" s="12"/>
      <c r="H451" s="60">
        <f>H452</f>
        <v>10000</v>
      </c>
      <c r="I451" s="97">
        <f t="shared" si="6"/>
        <v>-10000</v>
      </c>
      <c r="J451" s="99"/>
    </row>
    <row r="452" spans="1:10" s="10" customFormat="1" ht="36.75" customHeight="1">
      <c r="A452" s="86" t="s">
        <v>133</v>
      </c>
      <c r="B452" s="52"/>
      <c r="C452" s="17" t="s">
        <v>87</v>
      </c>
      <c r="D452" s="17" t="s">
        <v>361</v>
      </c>
      <c r="E452" s="17" t="s">
        <v>364</v>
      </c>
      <c r="F452" s="17" t="s">
        <v>130</v>
      </c>
      <c r="G452" s="12"/>
      <c r="H452" s="60">
        <f>H453</f>
        <v>10000</v>
      </c>
      <c r="I452" s="97">
        <f t="shared" si="6"/>
        <v>-10000</v>
      </c>
      <c r="J452" s="99"/>
    </row>
    <row r="453" spans="1:10" s="10" customFormat="1" ht="26.25" customHeight="1">
      <c r="A453" s="86" t="s">
        <v>134</v>
      </c>
      <c r="B453" s="52"/>
      <c r="C453" s="17" t="s">
        <v>87</v>
      </c>
      <c r="D453" s="17" t="s">
        <v>361</v>
      </c>
      <c r="E453" s="17" t="s">
        <v>364</v>
      </c>
      <c r="F453" s="17" t="s">
        <v>240</v>
      </c>
      <c r="G453" s="12"/>
      <c r="H453" s="60">
        <f>H454</f>
        <v>10000</v>
      </c>
      <c r="I453" s="97">
        <f t="shared" si="6"/>
        <v>-10000</v>
      </c>
      <c r="J453" s="99"/>
    </row>
    <row r="454" spans="1:10" s="10" customFormat="1" ht="39.75" customHeight="1">
      <c r="A454" s="16" t="s">
        <v>418</v>
      </c>
      <c r="B454" s="48">
        <v>450</v>
      </c>
      <c r="C454" s="17" t="s">
        <v>87</v>
      </c>
      <c r="D454" s="17" t="s">
        <v>361</v>
      </c>
      <c r="E454" s="17" t="s">
        <v>364</v>
      </c>
      <c r="F454" s="17" t="s">
        <v>240</v>
      </c>
      <c r="G454" s="17" t="s">
        <v>296</v>
      </c>
      <c r="H454" s="94">
        <v>10000</v>
      </c>
      <c r="I454" s="97">
        <f t="shared" si="6"/>
        <v>-10000</v>
      </c>
      <c r="J454" s="99"/>
    </row>
    <row r="455" spans="1:10" ht="12.75">
      <c r="A455" s="11" t="s">
        <v>272</v>
      </c>
      <c r="B455" s="52"/>
      <c r="C455" s="12" t="s">
        <v>87</v>
      </c>
      <c r="D455" s="12" t="s">
        <v>361</v>
      </c>
      <c r="E455" s="12" t="s">
        <v>365</v>
      </c>
      <c r="F455" s="15"/>
      <c r="G455" s="17"/>
      <c r="H455" s="49">
        <f>H456+H460+H463</f>
        <v>50</v>
      </c>
      <c r="I455" s="97">
        <f t="shared" si="6"/>
        <v>-50</v>
      </c>
      <c r="J455" s="100"/>
    </row>
    <row r="456" spans="1:10" ht="26.25" hidden="1">
      <c r="A456" s="22" t="s">
        <v>288</v>
      </c>
      <c r="B456" s="83"/>
      <c r="C456" s="17" t="s">
        <v>87</v>
      </c>
      <c r="D456" s="17" t="s">
        <v>361</v>
      </c>
      <c r="E456" s="17" t="s">
        <v>365</v>
      </c>
      <c r="F456" s="17" t="s">
        <v>250</v>
      </c>
      <c r="G456" s="17"/>
      <c r="H456" s="41">
        <f>H457</f>
        <v>0</v>
      </c>
      <c r="I456" s="97">
        <f t="shared" si="6"/>
        <v>0</v>
      </c>
      <c r="J456" s="100"/>
    </row>
    <row r="457" spans="1:10" ht="52.5" hidden="1">
      <c r="A457" s="22" t="s">
        <v>184</v>
      </c>
      <c r="B457" s="83"/>
      <c r="C457" s="17" t="s">
        <v>87</v>
      </c>
      <c r="D457" s="17" t="s">
        <v>361</v>
      </c>
      <c r="E457" s="17" t="s">
        <v>365</v>
      </c>
      <c r="F457" s="17" t="s">
        <v>190</v>
      </c>
      <c r="G457" s="17"/>
      <c r="H457" s="41">
        <f>H458</f>
        <v>0</v>
      </c>
      <c r="I457" s="97">
        <f t="shared" si="6"/>
        <v>0</v>
      </c>
      <c r="J457" s="100"/>
    </row>
    <row r="458" spans="1:10" ht="39" hidden="1">
      <c r="A458" s="22" t="s">
        <v>216</v>
      </c>
      <c r="B458" s="83"/>
      <c r="C458" s="17" t="s">
        <v>87</v>
      </c>
      <c r="D458" s="17" t="s">
        <v>361</v>
      </c>
      <c r="E458" s="17" t="s">
        <v>365</v>
      </c>
      <c r="F458" s="17" t="s">
        <v>217</v>
      </c>
      <c r="G458" s="17"/>
      <c r="H458" s="41">
        <f>H459</f>
        <v>0</v>
      </c>
      <c r="I458" s="97">
        <f t="shared" si="6"/>
        <v>0</v>
      </c>
      <c r="J458" s="100"/>
    </row>
    <row r="459" spans="1:10" ht="12.75" hidden="1">
      <c r="A459" s="16" t="s">
        <v>289</v>
      </c>
      <c r="B459" s="83"/>
      <c r="C459" s="17" t="s">
        <v>87</v>
      </c>
      <c r="D459" s="17" t="s">
        <v>361</v>
      </c>
      <c r="E459" s="17" t="s">
        <v>365</v>
      </c>
      <c r="F459" s="17" t="s">
        <v>185</v>
      </c>
      <c r="G459" s="17" t="s">
        <v>245</v>
      </c>
      <c r="H459" s="41"/>
      <c r="I459" s="97">
        <f t="shared" si="6"/>
        <v>0</v>
      </c>
      <c r="J459" s="100"/>
    </row>
    <row r="460" spans="1:10" ht="12.75" customHeight="1" hidden="1">
      <c r="A460" s="19" t="s">
        <v>186</v>
      </c>
      <c r="B460" s="78"/>
      <c r="C460" s="17" t="s">
        <v>87</v>
      </c>
      <c r="D460" s="17" t="s">
        <v>361</v>
      </c>
      <c r="E460" s="17" t="s">
        <v>365</v>
      </c>
      <c r="F460" s="14" t="s">
        <v>164</v>
      </c>
      <c r="G460" s="14"/>
      <c r="H460" s="41">
        <f>H461</f>
        <v>0</v>
      </c>
      <c r="I460" s="97">
        <f t="shared" si="6"/>
        <v>0</v>
      </c>
      <c r="J460" s="100"/>
    </row>
    <row r="461" spans="1:10" ht="12" customHeight="1" hidden="1">
      <c r="A461" s="16" t="s">
        <v>242</v>
      </c>
      <c r="B461" s="48"/>
      <c r="C461" s="17" t="s">
        <v>87</v>
      </c>
      <c r="D461" s="17" t="s">
        <v>361</v>
      </c>
      <c r="E461" s="17" t="s">
        <v>365</v>
      </c>
      <c r="F461" s="14" t="s">
        <v>243</v>
      </c>
      <c r="G461" s="17"/>
      <c r="H461" s="41">
        <f>H462</f>
        <v>0</v>
      </c>
      <c r="I461" s="97">
        <f aca="true" t="shared" si="7" ref="I461:I503">J461-H461</f>
        <v>0</v>
      </c>
      <c r="J461" s="100"/>
    </row>
    <row r="462" spans="1:10" ht="12.75" hidden="1">
      <c r="A462" s="19" t="s">
        <v>59</v>
      </c>
      <c r="B462" s="78"/>
      <c r="C462" s="17" t="s">
        <v>87</v>
      </c>
      <c r="D462" s="17" t="s">
        <v>361</v>
      </c>
      <c r="E462" s="17" t="s">
        <v>365</v>
      </c>
      <c r="F462" s="14" t="s">
        <v>243</v>
      </c>
      <c r="G462" s="14" t="s">
        <v>296</v>
      </c>
      <c r="H462" s="41"/>
      <c r="I462" s="97">
        <f t="shared" si="7"/>
        <v>0</v>
      </c>
      <c r="J462" s="100"/>
    </row>
    <row r="463" spans="1:10" ht="12.75">
      <c r="A463" s="42" t="s">
        <v>388</v>
      </c>
      <c r="B463" s="78"/>
      <c r="C463" s="20">
        <v>999</v>
      </c>
      <c r="D463" s="17" t="s">
        <v>361</v>
      </c>
      <c r="E463" s="17" t="s">
        <v>365</v>
      </c>
      <c r="F463" s="14" t="s">
        <v>43</v>
      </c>
      <c r="G463" s="14"/>
      <c r="H463" s="41">
        <f>H464</f>
        <v>50</v>
      </c>
      <c r="I463" s="97">
        <f t="shared" si="7"/>
        <v>-50</v>
      </c>
      <c r="J463" s="100"/>
    </row>
    <row r="464" spans="1:10" ht="25.5">
      <c r="A464" s="42" t="s">
        <v>38</v>
      </c>
      <c r="B464" s="78"/>
      <c r="C464" s="20">
        <v>999</v>
      </c>
      <c r="D464" s="17" t="s">
        <v>361</v>
      </c>
      <c r="E464" s="17" t="s">
        <v>365</v>
      </c>
      <c r="F464" s="14" t="s">
        <v>36</v>
      </c>
      <c r="G464" s="14" t="s">
        <v>247</v>
      </c>
      <c r="H464" s="41">
        <v>50</v>
      </c>
      <c r="I464" s="97">
        <f t="shared" si="7"/>
        <v>-50</v>
      </c>
      <c r="J464" s="100"/>
    </row>
    <row r="465" spans="1:10" ht="12.75">
      <c r="A465" s="13" t="s">
        <v>244</v>
      </c>
      <c r="B465" s="74"/>
      <c r="C465" s="12" t="s">
        <v>87</v>
      </c>
      <c r="D465" s="12" t="s">
        <v>361</v>
      </c>
      <c r="E465" s="12" t="s">
        <v>366</v>
      </c>
      <c r="F465" s="15"/>
      <c r="G465" s="15"/>
      <c r="H465" s="49">
        <f>H466</f>
        <v>852</v>
      </c>
      <c r="I465" s="97">
        <f t="shared" si="7"/>
        <v>-852</v>
      </c>
      <c r="J465" s="100"/>
    </row>
    <row r="466" spans="1:10" ht="12.75">
      <c r="A466" s="19" t="s">
        <v>244</v>
      </c>
      <c r="B466" s="78"/>
      <c r="C466" s="17" t="s">
        <v>87</v>
      </c>
      <c r="D466" s="17" t="s">
        <v>361</v>
      </c>
      <c r="E466" s="17" t="s">
        <v>366</v>
      </c>
      <c r="F466" s="14" t="s">
        <v>146</v>
      </c>
      <c r="G466" s="14"/>
      <c r="H466" s="41">
        <f>H467</f>
        <v>852</v>
      </c>
      <c r="I466" s="97">
        <f t="shared" si="7"/>
        <v>-852</v>
      </c>
      <c r="J466" s="100"/>
    </row>
    <row r="467" spans="1:10" ht="38.25">
      <c r="A467" s="19" t="s">
        <v>302</v>
      </c>
      <c r="B467" s="78"/>
      <c r="C467" s="17" t="s">
        <v>87</v>
      </c>
      <c r="D467" s="17" t="s">
        <v>361</v>
      </c>
      <c r="E467" s="17" t="s">
        <v>366</v>
      </c>
      <c r="F467" s="14" t="s">
        <v>147</v>
      </c>
      <c r="G467" s="14"/>
      <c r="H467" s="41">
        <f>H468</f>
        <v>852</v>
      </c>
      <c r="I467" s="97">
        <f t="shared" si="7"/>
        <v>-852</v>
      </c>
      <c r="J467" s="100"/>
    </row>
    <row r="468" spans="1:10" ht="17.25" customHeight="1">
      <c r="A468" s="19" t="s">
        <v>59</v>
      </c>
      <c r="B468" s="78"/>
      <c r="C468" s="17" t="s">
        <v>87</v>
      </c>
      <c r="D468" s="17" t="s">
        <v>361</v>
      </c>
      <c r="E468" s="17" t="s">
        <v>366</v>
      </c>
      <c r="F468" s="14" t="s">
        <v>147</v>
      </c>
      <c r="G468" s="14" t="s">
        <v>296</v>
      </c>
      <c r="H468" s="77">
        <v>852</v>
      </c>
      <c r="I468" s="97">
        <f t="shared" si="7"/>
        <v>-852</v>
      </c>
      <c r="J468" s="100"/>
    </row>
    <row r="469" spans="1:10" ht="25.5">
      <c r="A469" s="11" t="s">
        <v>162</v>
      </c>
      <c r="B469" s="52"/>
      <c r="C469" s="12" t="s">
        <v>87</v>
      </c>
      <c r="D469" s="12" t="s">
        <v>368</v>
      </c>
      <c r="E469" s="12"/>
      <c r="F469" s="12"/>
      <c r="G469" s="17"/>
      <c r="H469" s="49">
        <f>H470</f>
        <v>2500</v>
      </c>
      <c r="I469" s="97">
        <f t="shared" si="7"/>
        <v>-2500</v>
      </c>
      <c r="J469" s="100"/>
    </row>
    <row r="470" spans="1:10" ht="12.75">
      <c r="A470" s="13" t="s">
        <v>370</v>
      </c>
      <c r="B470" s="74"/>
      <c r="C470" s="12" t="s">
        <v>87</v>
      </c>
      <c r="D470" s="12" t="s">
        <v>368</v>
      </c>
      <c r="E470" s="12" t="s">
        <v>360</v>
      </c>
      <c r="F470" s="15"/>
      <c r="G470" s="14"/>
      <c r="H470" s="49">
        <f>H471</f>
        <v>2500</v>
      </c>
      <c r="I470" s="97">
        <f t="shared" si="7"/>
        <v>-2500</v>
      </c>
      <c r="J470" s="100"/>
    </row>
    <row r="471" spans="1:10" ht="25.5">
      <c r="A471" s="16" t="s">
        <v>111</v>
      </c>
      <c r="B471" s="48"/>
      <c r="C471" s="17" t="s">
        <v>87</v>
      </c>
      <c r="D471" s="17" t="s">
        <v>368</v>
      </c>
      <c r="E471" s="17" t="s">
        <v>360</v>
      </c>
      <c r="F471" s="17" t="s">
        <v>371</v>
      </c>
      <c r="G471" s="17"/>
      <c r="H471" s="41">
        <f>H472</f>
        <v>2500</v>
      </c>
      <c r="I471" s="97">
        <f t="shared" si="7"/>
        <v>-2500</v>
      </c>
      <c r="J471" s="100"/>
    </row>
    <row r="472" spans="1:10" ht="25.5">
      <c r="A472" s="19" t="s">
        <v>351</v>
      </c>
      <c r="B472" s="78"/>
      <c r="C472" s="17" t="s">
        <v>87</v>
      </c>
      <c r="D472" s="17" t="s">
        <v>368</v>
      </c>
      <c r="E472" s="17" t="s">
        <v>360</v>
      </c>
      <c r="F472" s="17" t="s">
        <v>372</v>
      </c>
      <c r="G472" s="17"/>
      <c r="H472" s="41">
        <f>H473</f>
        <v>2500</v>
      </c>
      <c r="I472" s="97">
        <f t="shared" si="7"/>
        <v>-2500</v>
      </c>
      <c r="J472" s="100"/>
    </row>
    <row r="473" spans="1:10" ht="12.75">
      <c r="A473" s="16" t="s">
        <v>83</v>
      </c>
      <c r="B473" s="48"/>
      <c r="C473" s="17" t="s">
        <v>87</v>
      </c>
      <c r="D473" s="17" t="s">
        <v>368</v>
      </c>
      <c r="E473" s="17" t="s">
        <v>360</v>
      </c>
      <c r="F473" s="17" t="s">
        <v>372</v>
      </c>
      <c r="G473" s="17" t="s">
        <v>246</v>
      </c>
      <c r="H473" s="41">
        <v>2500</v>
      </c>
      <c r="I473" s="97">
        <f t="shared" si="7"/>
        <v>-2500</v>
      </c>
      <c r="J473" s="100"/>
    </row>
    <row r="474" spans="1:10" ht="12.75">
      <c r="A474" s="11" t="s">
        <v>519</v>
      </c>
      <c r="B474" s="52"/>
      <c r="C474" s="23">
        <v>999</v>
      </c>
      <c r="D474" s="12" t="s">
        <v>362</v>
      </c>
      <c r="E474" s="12"/>
      <c r="F474" s="12"/>
      <c r="G474" s="12"/>
      <c r="H474" s="49">
        <f>H483</f>
        <v>22411.9</v>
      </c>
      <c r="I474" s="97">
        <f t="shared" si="7"/>
        <v>1141.44</v>
      </c>
      <c r="J474" s="99">
        <f>J475</f>
        <v>23553.34</v>
      </c>
    </row>
    <row r="475" spans="1:10" ht="12.75">
      <c r="A475" s="11" t="s">
        <v>423</v>
      </c>
      <c r="B475" s="52"/>
      <c r="C475" s="23">
        <v>999</v>
      </c>
      <c r="D475" s="12" t="s">
        <v>362</v>
      </c>
      <c r="E475" s="12" t="s">
        <v>362</v>
      </c>
      <c r="F475" s="12"/>
      <c r="G475" s="17"/>
      <c r="H475" s="41"/>
      <c r="I475" s="97">
        <f t="shared" si="7"/>
        <v>23553.34</v>
      </c>
      <c r="J475" s="100">
        <f>J476</f>
        <v>23553.34</v>
      </c>
    </row>
    <row r="476" spans="1:10" ht="25.5">
      <c r="A476" s="16" t="s">
        <v>72</v>
      </c>
      <c r="B476" s="48"/>
      <c r="C476" s="17" t="s">
        <v>87</v>
      </c>
      <c r="D476" s="17" t="s">
        <v>362</v>
      </c>
      <c r="E476" s="17" t="s">
        <v>362</v>
      </c>
      <c r="F476" s="17" t="s">
        <v>73</v>
      </c>
      <c r="G476" s="17"/>
      <c r="H476" s="41"/>
      <c r="I476" s="97">
        <f t="shared" si="7"/>
        <v>23553.34</v>
      </c>
      <c r="J476" s="100">
        <f>J477</f>
        <v>23553.34</v>
      </c>
    </row>
    <row r="477" spans="1:10" ht="25.5">
      <c r="A477" s="16" t="s">
        <v>274</v>
      </c>
      <c r="B477" s="48"/>
      <c r="C477" s="17" t="s">
        <v>87</v>
      </c>
      <c r="D477" s="17" t="s">
        <v>362</v>
      </c>
      <c r="E477" s="17" t="s">
        <v>362</v>
      </c>
      <c r="F477" s="17" t="s">
        <v>279</v>
      </c>
      <c r="G477" s="17"/>
      <c r="H477" s="41"/>
      <c r="I477" s="97">
        <f t="shared" si="7"/>
        <v>23553.34</v>
      </c>
      <c r="J477" s="100">
        <f>J478+J479+J480+J481+J482</f>
        <v>23553.34</v>
      </c>
    </row>
    <row r="478" spans="1:10" ht="12.75">
      <c r="A478" s="16" t="s">
        <v>273</v>
      </c>
      <c r="B478" s="48"/>
      <c r="C478" s="17" t="s">
        <v>87</v>
      </c>
      <c r="D478" s="17" t="s">
        <v>362</v>
      </c>
      <c r="E478" s="17" t="s">
        <v>362</v>
      </c>
      <c r="F478" s="17" t="s">
        <v>279</v>
      </c>
      <c r="G478" s="17" t="s">
        <v>119</v>
      </c>
      <c r="H478" s="41"/>
      <c r="I478" s="97">
        <f t="shared" si="7"/>
        <v>23253.34</v>
      </c>
      <c r="J478" s="100">
        <f>23069.16+184.18</f>
        <v>23253.34</v>
      </c>
    </row>
    <row r="479" spans="1:10" ht="12.75">
      <c r="A479" s="16" t="s">
        <v>83</v>
      </c>
      <c r="B479" s="48"/>
      <c r="C479" s="17" t="s">
        <v>87</v>
      </c>
      <c r="D479" s="17" t="s">
        <v>362</v>
      </c>
      <c r="E479" s="17" t="s">
        <v>362</v>
      </c>
      <c r="F479" s="17" t="s">
        <v>279</v>
      </c>
      <c r="G479" s="17" t="s">
        <v>246</v>
      </c>
      <c r="H479" s="41"/>
      <c r="I479" s="97">
        <f t="shared" si="7"/>
        <v>0</v>
      </c>
      <c r="J479" s="100"/>
    </row>
    <row r="480" spans="1:10" ht="12.75">
      <c r="A480" s="16" t="s">
        <v>429</v>
      </c>
      <c r="B480" s="48"/>
      <c r="C480" s="17" t="s">
        <v>87</v>
      </c>
      <c r="D480" s="17" t="s">
        <v>362</v>
      </c>
      <c r="E480" s="17" t="s">
        <v>362</v>
      </c>
      <c r="F480" s="17" t="s">
        <v>48</v>
      </c>
      <c r="G480" s="17" t="s">
        <v>119</v>
      </c>
      <c r="H480" s="41"/>
      <c r="I480" s="97">
        <f t="shared" si="7"/>
        <v>300</v>
      </c>
      <c r="J480" s="100">
        <v>300</v>
      </c>
    </row>
    <row r="481" spans="1:10" ht="12.75">
      <c r="A481" s="16" t="s">
        <v>273</v>
      </c>
      <c r="B481" s="48"/>
      <c r="C481" s="17" t="s">
        <v>87</v>
      </c>
      <c r="D481" s="17" t="s">
        <v>362</v>
      </c>
      <c r="E481" s="17" t="s">
        <v>362</v>
      </c>
      <c r="F481" s="17" t="s">
        <v>439</v>
      </c>
      <c r="G481" s="17" t="s">
        <v>119</v>
      </c>
      <c r="H481" s="41"/>
      <c r="I481" s="97">
        <f t="shared" si="7"/>
        <v>0</v>
      </c>
      <c r="J481" s="100"/>
    </row>
    <row r="482" spans="1:10" ht="12.75">
      <c r="A482" s="16" t="s">
        <v>273</v>
      </c>
      <c r="B482" s="48"/>
      <c r="C482" s="17" t="s">
        <v>87</v>
      </c>
      <c r="D482" s="17" t="s">
        <v>362</v>
      </c>
      <c r="E482" s="17" t="s">
        <v>362</v>
      </c>
      <c r="F482" s="17" t="s">
        <v>440</v>
      </c>
      <c r="G482" s="17" t="s">
        <v>119</v>
      </c>
      <c r="H482" s="41"/>
      <c r="I482" s="97">
        <f t="shared" si="7"/>
        <v>0</v>
      </c>
      <c r="J482" s="100"/>
    </row>
    <row r="483" spans="1:10" ht="25.5" customHeight="1">
      <c r="A483" s="11" t="s">
        <v>326</v>
      </c>
      <c r="B483" s="52"/>
      <c r="C483" s="23">
        <v>999</v>
      </c>
      <c r="D483" s="12" t="s">
        <v>362</v>
      </c>
      <c r="E483" s="12" t="s">
        <v>363</v>
      </c>
      <c r="F483" s="12"/>
      <c r="G483" s="17"/>
      <c r="H483" s="49">
        <f>H484</f>
        <v>22411.9</v>
      </c>
      <c r="I483" s="97">
        <f t="shared" si="7"/>
        <v>-22411.9</v>
      </c>
      <c r="J483" s="100"/>
    </row>
    <row r="484" spans="1:10" ht="25.5">
      <c r="A484" s="16" t="s">
        <v>72</v>
      </c>
      <c r="B484" s="48"/>
      <c r="C484" s="17" t="s">
        <v>87</v>
      </c>
      <c r="D484" s="17" t="s">
        <v>362</v>
      </c>
      <c r="E484" s="17">
        <v>10</v>
      </c>
      <c r="F484" s="17" t="s">
        <v>73</v>
      </c>
      <c r="G484" s="17"/>
      <c r="H484" s="41">
        <f>H485</f>
        <v>22411.9</v>
      </c>
      <c r="I484" s="97">
        <f t="shared" si="7"/>
        <v>-22411.9</v>
      </c>
      <c r="J484" s="100"/>
    </row>
    <row r="485" spans="1:10" ht="25.5">
      <c r="A485" s="16" t="s">
        <v>274</v>
      </c>
      <c r="B485" s="48"/>
      <c r="C485" s="17" t="s">
        <v>87</v>
      </c>
      <c r="D485" s="17" t="s">
        <v>362</v>
      </c>
      <c r="E485" s="17">
        <v>10</v>
      </c>
      <c r="F485" s="17" t="s">
        <v>279</v>
      </c>
      <c r="G485" s="17"/>
      <c r="H485" s="41">
        <f>H486+H487</f>
        <v>22411.9</v>
      </c>
      <c r="I485" s="97">
        <f t="shared" si="7"/>
        <v>-22411.9</v>
      </c>
      <c r="J485" s="100"/>
    </row>
    <row r="486" spans="1:10" ht="12.75">
      <c r="A486" s="16" t="s">
        <v>273</v>
      </c>
      <c r="B486" s="48"/>
      <c r="C486" s="17" t="s">
        <v>87</v>
      </c>
      <c r="D486" s="17" t="s">
        <v>362</v>
      </c>
      <c r="E486" s="17">
        <v>10</v>
      </c>
      <c r="F486" s="17" t="s">
        <v>279</v>
      </c>
      <c r="G486" s="17" t="s">
        <v>119</v>
      </c>
      <c r="H486" s="41">
        <v>0</v>
      </c>
      <c r="I486" s="97">
        <f t="shared" si="7"/>
        <v>0</v>
      </c>
      <c r="J486" s="100"/>
    </row>
    <row r="487" spans="1:10" ht="12.75">
      <c r="A487" s="16" t="s">
        <v>83</v>
      </c>
      <c r="B487" s="48"/>
      <c r="C487" s="17" t="s">
        <v>87</v>
      </c>
      <c r="D487" s="17" t="s">
        <v>362</v>
      </c>
      <c r="E487" s="17">
        <v>10</v>
      </c>
      <c r="F487" s="17" t="s">
        <v>279</v>
      </c>
      <c r="G487" s="17" t="s">
        <v>246</v>
      </c>
      <c r="H487" s="41">
        <f>21893.5-183+701.4</f>
        <v>22411.9</v>
      </c>
      <c r="I487" s="97">
        <f t="shared" si="7"/>
        <v>-22411.9</v>
      </c>
      <c r="J487" s="100"/>
    </row>
    <row r="488" spans="1:10" ht="12.75">
      <c r="A488" s="11" t="s">
        <v>322</v>
      </c>
      <c r="B488" s="52"/>
      <c r="C488" s="23">
        <v>999</v>
      </c>
      <c r="D488" s="15" t="s">
        <v>312</v>
      </c>
      <c r="E488" s="17"/>
      <c r="F488" s="17"/>
      <c r="G488" s="17"/>
      <c r="H488" s="41"/>
      <c r="I488" s="97">
        <f t="shared" si="7"/>
        <v>5555</v>
      </c>
      <c r="J488" s="100">
        <f>J489</f>
        <v>5555</v>
      </c>
    </row>
    <row r="489" spans="1:10" ht="15" customHeight="1">
      <c r="A489" s="11" t="s">
        <v>476</v>
      </c>
      <c r="B489" s="52"/>
      <c r="C489" s="23">
        <v>999</v>
      </c>
      <c r="D489" s="15" t="s">
        <v>312</v>
      </c>
      <c r="E489" s="15" t="s">
        <v>361</v>
      </c>
      <c r="F489" s="17"/>
      <c r="G489" s="17"/>
      <c r="H489" s="41"/>
      <c r="I489" s="97">
        <f t="shared" si="7"/>
        <v>5555</v>
      </c>
      <c r="J489" s="100">
        <f>J490+J494</f>
        <v>5555</v>
      </c>
    </row>
    <row r="490" spans="1:10" ht="25.5">
      <c r="A490" s="22" t="s">
        <v>288</v>
      </c>
      <c r="B490" s="96"/>
      <c r="C490" s="17" t="s">
        <v>87</v>
      </c>
      <c r="D490" s="14" t="s">
        <v>312</v>
      </c>
      <c r="E490" s="14" t="s">
        <v>361</v>
      </c>
      <c r="F490" s="17" t="s">
        <v>250</v>
      </c>
      <c r="G490" s="17"/>
      <c r="H490" s="41"/>
      <c r="I490" s="97">
        <f t="shared" si="7"/>
        <v>555</v>
      </c>
      <c r="J490" s="100">
        <f>J491</f>
        <v>555</v>
      </c>
    </row>
    <row r="491" spans="1:10" ht="51">
      <c r="A491" s="22" t="s">
        <v>184</v>
      </c>
      <c r="B491" s="96"/>
      <c r="C491" s="17" t="s">
        <v>87</v>
      </c>
      <c r="D491" s="14" t="s">
        <v>312</v>
      </c>
      <c r="E491" s="14" t="s">
        <v>361</v>
      </c>
      <c r="F491" s="17" t="s">
        <v>190</v>
      </c>
      <c r="G491" s="17"/>
      <c r="H491" s="41"/>
      <c r="I491" s="97">
        <f t="shared" si="7"/>
        <v>555</v>
      </c>
      <c r="J491" s="100">
        <f>J492</f>
        <v>555</v>
      </c>
    </row>
    <row r="492" spans="1:10" ht="38.25">
      <c r="A492" s="22" t="s">
        <v>216</v>
      </c>
      <c r="B492" s="96"/>
      <c r="C492" s="17" t="s">
        <v>87</v>
      </c>
      <c r="D492" s="14" t="s">
        <v>312</v>
      </c>
      <c r="E492" s="14" t="s">
        <v>361</v>
      </c>
      <c r="F492" s="17" t="s">
        <v>217</v>
      </c>
      <c r="G492" s="17"/>
      <c r="H492" s="41"/>
      <c r="I492" s="97">
        <f t="shared" si="7"/>
        <v>555</v>
      </c>
      <c r="J492" s="100">
        <f>J493</f>
        <v>555</v>
      </c>
    </row>
    <row r="493" spans="1:10" ht="12.75">
      <c r="A493" s="16" t="s">
        <v>534</v>
      </c>
      <c r="B493" s="96"/>
      <c r="C493" s="17" t="s">
        <v>87</v>
      </c>
      <c r="D493" s="14" t="s">
        <v>312</v>
      </c>
      <c r="E493" s="14" t="s">
        <v>361</v>
      </c>
      <c r="F493" s="17" t="s">
        <v>217</v>
      </c>
      <c r="G493" s="17" t="s">
        <v>245</v>
      </c>
      <c r="H493" s="41"/>
      <c r="I493" s="97">
        <f t="shared" si="7"/>
        <v>555</v>
      </c>
      <c r="J493" s="100">
        <v>555</v>
      </c>
    </row>
    <row r="494" spans="1:10" ht="25.5">
      <c r="A494" s="16" t="s">
        <v>527</v>
      </c>
      <c r="B494" s="96"/>
      <c r="C494" s="17" t="s">
        <v>87</v>
      </c>
      <c r="D494" s="14" t="s">
        <v>312</v>
      </c>
      <c r="E494" s="14" t="s">
        <v>361</v>
      </c>
      <c r="F494" s="17" t="s">
        <v>24</v>
      </c>
      <c r="G494" s="17"/>
      <c r="H494" s="41"/>
      <c r="I494" s="97">
        <f t="shared" si="7"/>
        <v>5000</v>
      </c>
      <c r="J494" s="100">
        <f>J495</f>
        <v>5000</v>
      </c>
    </row>
    <row r="495" spans="1:10" ht="12.75">
      <c r="A495" s="16" t="s">
        <v>273</v>
      </c>
      <c r="B495" s="96"/>
      <c r="C495" s="17" t="s">
        <v>87</v>
      </c>
      <c r="D495" s="14" t="s">
        <v>312</v>
      </c>
      <c r="E495" s="14" t="s">
        <v>361</v>
      </c>
      <c r="F495" s="17" t="s">
        <v>24</v>
      </c>
      <c r="G495" s="17" t="s">
        <v>119</v>
      </c>
      <c r="H495" s="41"/>
      <c r="I495" s="97">
        <f t="shared" si="7"/>
        <v>5000</v>
      </c>
      <c r="J495" s="100">
        <v>5000</v>
      </c>
    </row>
    <row r="496" spans="1:10" ht="12.75">
      <c r="A496" s="11" t="s">
        <v>437</v>
      </c>
      <c r="B496" s="48"/>
      <c r="C496" s="12" t="s">
        <v>87</v>
      </c>
      <c r="D496" s="12" t="s">
        <v>136</v>
      </c>
      <c r="E496" s="17"/>
      <c r="F496" s="17"/>
      <c r="G496" s="17"/>
      <c r="H496" s="41"/>
      <c r="I496" s="97">
        <f t="shared" si="7"/>
        <v>3270</v>
      </c>
      <c r="J496" s="99">
        <f>J497</f>
        <v>3270</v>
      </c>
    </row>
    <row r="497" spans="1:10" ht="12.75">
      <c r="A497" s="16" t="s">
        <v>370</v>
      </c>
      <c r="B497" s="48"/>
      <c r="C497" s="17" t="s">
        <v>87</v>
      </c>
      <c r="D497" s="17" t="s">
        <v>136</v>
      </c>
      <c r="E497" s="17" t="s">
        <v>365</v>
      </c>
      <c r="F497" s="17"/>
      <c r="G497" s="17"/>
      <c r="H497" s="41"/>
      <c r="I497" s="97">
        <f t="shared" si="7"/>
        <v>3270</v>
      </c>
      <c r="J497" s="100">
        <f>J498</f>
        <v>3270</v>
      </c>
    </row>
    <row r="498" spans="1:10" ht="25.5">
      <c r="A498" s="16" t="s">
        <v>111</v>
      </c>
      <c r="B498" s="48"/>
      <c r="C498" s="17" t="s">
        <v>87</v>
      </c>
      <c r="D498" s="17" t="s">
        <v>136</v>
      </c>
      <c r="E498" s="17" t="s">
        <v>365</v>
      </c>
      <c r="F498" s="17" t="s">
        <v>371</v>
      </c>
      <c r="G498" s="17"/>
      <c r="H498" s="41"/>
      <c r="I498" s="97">
        <f t="shared" si="7"/>
        <v>3270</v>
      </c>
      <c r="J498" s="100">
        <f>J499</f>
        <v>3270</v>
      </c>
    </row>
    <row r="499" spans="1:10" ht="25.5">
      <c r="A499" s="19" t="s">
        <v>351</v>
      </c>
      <c r="B499" s="48"/>
      <c r="C499" s="17" t="s">
        <v>87</v>
      </c>
      <c r="D499" s="17" t="s">
        <v>136</v>
      </c>
      <c r="E499" s="17" t="s">
        <v>365</v>
      </c>
      <c r="F499" s="17" t="s">
        <v>372</v>
      </c>
      <c r="G499" s="17"/>
      <c r="H499" s="41"/>
      <c r="I499" s="97">
        <f t="shared" si="7"/>
        <v>3270</v>
      </c>
      <c r="J499" s="100">
        <f>J500</f>
        <v>3270</v>
      </c>
    </row>
    <row r="500" spans="1:10" ht="12.75">
      <c r="A500" s="16" t="s">
        <v>83</v>
      </c>
      <c r="B500" s="48"/>
      <c r="C500" s="17" t="s">
        <v>87</v>
      </c>
      <c r="D500" s="17" t="s">
        <v>136</v>
      </c>
      <c r="E500" s="17" t="s">
        <v>365</v>
      </c>
      <c r="F500" s="17" t="s">
        <v>372</v>
      </c>
      <c r="G500" s="17" t="s">
        <v>246</v>
      </c>
      <c r="H500" s="41"/>
      <c r="I500" s="97">
        <f t="shared" si="7"/>
        <v>3270</v>
      </c>
      <c r="J500" s="100">
        <v>3270</v>
      </c>
    </row>
    <row r="501" spans="1:10" ht="12.75">
      <c r="A501" s="65" t="s">
        <v>109</v>
      </c>
      <c r="B501" s="56"/>
      <c r="C501" s="29"/>
      <c r="D501" s="30"/>
      <c r="E501" s="31"/>
      <c r="F501" s="31"/>
      <c r="G501" s="30"/>
      <c r="H501" s="49">
        <f>H358+H202+H100+H78+H285+H11</f>
        <v>558856</v>
      </c>
      <c r="I501" s="97">
        <f t="shared" si="7"/>
        <v>117501.7</v>
      </c>
      <c r="J501" s="100">
        <f>J11+J78+J100+J202+J285+J358</f>
        <v>676357.7</v>
      </c>
    </row>
    <row r="502" spans="1:10" ht="12.75">
      <c r="A502" s="66" t="s">
        <v>411</v>
      </c>
      <c r="B502" s="55"/>
      <c r="C502" s="4"/>
      <c r="D502" s="5" t="s">
        <v>412</v>
      </c>
      <c r="E502" s="5" t="s">
        <v>412</v>
      </c>
      <c r="F502" s="17" t="s">
        <v>209</v>
      </c>
      <c r="G502" s="5" t="s">
        <v>87</v>
      </c>
      <c r="H502" s="41"/>
      <c r="I502" s="97">
        <f t="shared" si="7"/>
        <v>16900</v>
      </c>
      <c r="J502" s="100">
        <v>16900</v>
      </c>
    </row>
    <row r="503" spans="1:10" ht="13.5" thickBot="1">
      <c r="A503" s="67" t="s">
        <v>410</v>
      </c>
      <c r="B503" s="68"/>
      <c r="C503" s="69"/>
      <c r="D503" s="70"/>
      <c r="E503" s="71"/>
      <c r="F503" s="71"/>
      <c r="G503" s="70"/>
      <c r="H503" s="72">
        <f>H501+H502</f>
        <v>558856</v>
      </c>
      <c r="I503" s="97">
        <f t="shared" si="7"/>
        <v>134401.7</v>
      </c>
      <c r="J503" s="102">
        <f>J501+J502</f>
        <v>693257.7</v>
      </c>
    </row>
    <row r="504" ht="12.75">
      <c r="J504" s="45"/>
    </row>
    <row r="555" ht="12.75"/>
    <row r="556" ht="12.75"/>
  </sheetData>
  <sheetProtection/>
  <mergeCells count="17">
    <mergeCell ref="A3:G3"/>
    <mergeCell ref="A4:G4"/>
    <mergeCell ref="A5:G5"/>
    <mergeCell ref="H7:H9"/>
    <mergeCell ref="I1:J1"/>
    <mergeCell ref="I2:J2"/>
    <mergeCell ref="I7:I9"/>
    <mergeCell ref="J7:J9"/>
    <mergeCell ref="A78:G78"/>
    <mergeCell ref="A11:G11"/>
    <mergeCell ref="A7:A9"/>
    <mergeCell ref="D8:G8"/>
    <mergeCell ref="C7:G7"/>
    <mergeCell ref="A358:G358"/>
    <mergeCell ref="A100:G100"/>
    <mergeCell ref="A202:G202"/>
    <mergeCell ref="A285:G285"/>
  </mergeCells>
  <printOptions/>
  <pageMargins left="1.220472440944882" right="0.2755905511811024" top="0.5905511811023623" bottom="0.4330708661417323" header="0.5118110236220472" footer="0.5118110236220472"/>
  <pageSetup fitToHeight="10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96"/>
  <sheetViews>
    <sheetView tabSelected="1" view="pageBreakPreview" zoomScale="95" zoomScaleNormal="105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47.50390625" style="181" customWidth="1"/>
    <col min="2" max="2" width="4.625" style="182" hidden="1" customWidth="1"/>
    <col min="3" max="3" width="6.125" style="183" customWidth="1"/>
    <col min="4" max="4" width="6.375" style="184" customWidth="1"/>
    <col min="5" max="5" width="6.875" style="185" customWidth="1"/>
    <col min="6" max="6" width="9.125" style="185" customWidth="1"/>
    <col min="7" max="7" width="6.00390625" style="184" customWidth="1"/>
    <col min="8" max="8" width="13.50390625" style="186" hidden="1" customWidth="1"/>
    <col min="9" max="9" width="13.50390625" style="186" customWidth="1"/>
    <col min="10" max="10" width="15.50390625" style="186" customWidth="1"/>
    <col min="11" max="11" width="13.50390625" style="186" customWidth="1"/>
    <col min="12" max="12" width="12.125" style="0" customWidth="1"/>
  </cols>
  <sheetData>
    <row r="1" spans="1:11" ht="18" customHeight="1">
      <c r="A1" s="114"/>
      <c r="B1" s="115"/>
      <c r="C1" s="116"/>
      <c r="D1" s="116"/>
      <c r="E1" s="116"/>
      <c r="F1" s="116"/>
      <c r="G1" s="116"/>
      <c r="H1" s="117"/>
      <c r="I1" s="117"/>
      <c r="J1" s="211" t="s">
        <v>524</v>
      </c>
      <c r="K1" s="211"/>
    </row>
    <row r="2" spans="1:11" ht="90" customHeight="1">
      <c r="A2" s="114"/>
      <c r="B2" s="115"/>
      <c r="C2" s="116"/>
      <c r="D2" s="116"/>
      <c r="E2" s="116"/>
      <c r="F2" s="116"/>
      <c r="G2" s="116"/>
      <c r="H2" s="117"/>
      <c r="I2" s="117"/>
      <c r="J2" s="212" t="s">
        <v>535</v>
      </c>
      <c r="K2" s="212"/>
    </row>
    <row r="3" spans="1:11" ht="15.75">
      <c r="A3" s="213" t="s">
        <v>358</v>
      </c>
      <c r="B3" s="213"/>
      <c r="C3" s="213"/>
      <c r="D3" s="213"/>
      <c r="E3" s="213"/>
      <c r="F3" s="213"/>
      <c r="G3" s="213"/>
      <c r="H3" s="118"/>
      <c r="I3" s="118"/>
      <c r="J3" s="118"/>
      <c r="K3" s="118"/>
    </row>
    <row r="4" spans="1:11" ht="13.5" customHeight="1">
      <c r="A4" s="213" t="s">
        <v>69</v>
      </c>
      <c r="B4" s="213"/>
      <c r="C4" s="213"/>
      <c r="D4" s="213"/>
      <c r="E4" s="213"/>
      <c r="F4" s="213"/>
      <c r="G4" s="213"/>
      <c r="H4" s="118"/>
      <c r="I4" s="118"/>
      <c r="J4" s="118"/>
      <c r="K4" s="118"/>
    </row>
    <row r="5" spans="1:11" ht="13.5" customHeight="1">
      <c r="A5" s="233" t="s">
        <v>521</v>
      </c>
      <c r="B5" s="233"/>
      <c r="C5" s="233"/>
      <c r="D5" s="233"/>
      <c r="E5" s="233"/>
      <c r="F5" s="233"/>
      <c r="G5" s="233"/>
      <c r="H5" s="120"/>
      <c r="I5" s="120"/>
      <c r="J5" s="120"/>
      <c r="K5" s="120"/>
    </row>
    <row r="6" spans="1:11" ht="30" customHeight="1" thickBot="1">
      <c r="A6" s="121"/>
      <c r="B6" s="122"/>
      <c r="C6" s="119"/>
      <c r="D6" s="119"/>
      <c r="E6" s="119"/>
      <c r="F6" s="119"/>
      <c r="G6" s="119"/>
      <c r="H6" s="123" t="s">
        <v>520</v>
      </c>
      <c r="I6" s="124"/>
      <c r="J6" s="124"/>
      <c r="K6" s="124" t="s">
        <v>214</v>
      </c>
    </row>
    <row r="7" spans="1:11" ht="12.75" customHeight="1">
      <c r="A7" s="224" t="s">
        <v>215</v>
      </c>
      <c r="B7" s="125"/>
      <c r="C7" s="228" t="s">
        <v>167</v>
      </c>
      <c r="D7" s="228"/>
      <c r="E7" s="228"/>
      <c r="F7" s="228"/>
      <c r="G7" s="228"/>
      <c r="H7" s="126"/>
      <c r="I7" s="229" t="s">
        <v>478</v>
      </c>
      <c r="J7" s="229"/>
      <c r="K7" s="231" t="s">
        <v>479</v>
      </c>
    </row>
    <row r="8" spans="1:11" ht="12.75" customHeight="1">
      <c r="A8" s="225"/>
      <c r="B8" s="127"/>
      <c r="C8" s="128"/>
      <c r="D8" s="227" t="s">
        <v>168</v>
      </c>
      <c r="E8" s="227"/>
      <c r="F8" s="227"/>
      <c r="G8" s="227"/>
      <c r="H8" s="230" t="s">
        <v>477</v>
      </c>
      <c r="I8" s="230"/>
      <c r="J8" s="230"/>
      <c r="K8" s="232"/>
    </row>
    <row r="9" spans="1:11" ht="38.25">
      <c r="A9" s="226"/>
      <c r="B9" s="127" t="s">
        <v>19</v>
      </c>
      <c r="C9" s="129" t="s">
        <v>408</v>
      </c>
      <c r="D9" s="130" t="s">
        <v>169</v>
      </c>
      <c r="E9" s="131" t="s">
        <v>170</v>
      </c>
      <c r="F9" s="131" t="s">
        <v>298</v>
      </c>
      <c r="G9" s="132" t="s">
        <v>299</v>
      </c>
      <c r="H9" s="230"/>
      <c r="I9" s="133" t="s">
        <v>103</v>
      </c>
      <c r="J9" s="133" t="s">
        <v>104</v>
      </c>
      <c r="K9" s="232"/>
    </row>
    <row r="10" spans="1:11" ht="13.5" thickBot="1">
      <c r="A10" s="134">
        <v>1</v>
      </c>
      <c r="B10" s="135"/>
      <c r="C10" s="136">
        <v>2</v>
      </c>
      <c r="D10" s="137">
        <v>3</v>
      </c>
      <c r="E10" s="137">
        <v>4</v>
      </c>
      <c r="F10" s="137">
        <v>5</v>
      </c>
      <c r="G10" s="137">
        <v>6</v>
      </c>
      <c r="H10" s="138">
        <v>7</v>
      </c>
      <c r="I10" s="139">
        <v>8</v>
      </c>
      <c r="J10" s="139">
        <v>9</v>
      </c>
      <c r="K10" s="140">
        <v>10</v>
      </c>
    </row>
    <row r="11" spans="1:12" ht="31.5" customHeight="1">
      <c r="A11" s="222" t="s">
        <v>297</v>
      </c>
      <c r="B11" s="223"/>
      <c r="C11" s="223"/>
      <c r="D11" s="223"/>
      <c r="E11" s="223"/>
      <c r="F11" s="223"/>
      <c r="G11" s="223"/>
      <c r="H11" s="141">
        <f>H12</f>
        <v>36632.4</v>
      </c>
      <c r="I11" s="97">
        <f aca="true" t="shared" si="0" ref="I11:I74">J11-H11</f>
        <v>6727.63</v>
      </c>
      <c r="J11" s="142">
        <f>J12</f>
        <v>43360.03</v>
      </c>
      <c r="K11" s="98">
        <f>K12</f>
        <v>40738.13</v>
      </c>
      <c r="L11" s="33">
        <f>K16+K22+K25+K28+K30+K34+K38+K45+K49</f>
        <v>40738.13</v>
      </c>
    </row>
    <row r="12" spans="1:11" ht="25.5">
      <c r="A12" s="103" t="s">
        <v>98</v>
      </c>
      <c r="B12" s="104"/>
      <c r="C12" s="106" t="s">
        <v>357</v>
      </c>
      <c r="D12" s="106" t="s">
        <v>362</v>
      </c>
      <c r="E12" s="106"/>
      <c r="F12" s="106" t="s">
        <v>172</v>
      </c>
      <c r="G12" s="106"/>
      <c r="H12" s="143">
        <f>H13+H19+H35+H56</f>
        <v>36632.4</v>
      </c>
      <c r="I12" s="97">
        <f t="shared" si="0"/>
        <v>6727.63</v>
      </c>
      <c r="J12" s="143">
        <f>J13+J19+J31+J35+J42</f>
        <v>43360.03</v>
      </c>
      <c r="K12" s="99">
        <f>K13+K19+K31+K35+K42</f>
        <v>40738.13</v>
      </c>
    </row>
    <row r="13" spans="1:11" ht="25.5">
      <c r="A13" s="144" t="s">
        <v>99</v>
      </c>
      <c r="B13" s="145"/>
      <c r="C13" s="111" t="s">
        <v>357</v>
      </c>
      <c r="D13" s="146" t="s">
        <v>362</v>
      </c>
      <c r="E13" s="146" t="s">
        <v>364</v>
      </c>
      <c r="F13" s="146" t="s">
        <v>172</v>
      </c>
      <c r="G13" s="146"/>
      <c r="H13" s="143">
        <f>H14</f>
        <v>19109.4</v>
      </c>
      <c r="I13" s="97">
        <f t="shared" si="0"/>
        <v>-504.42</v>
      </c>
      <c r="J13" s="147">
        <f>J14</f>
        <v>18604.98</v>
      </c>
      <c r="K13" s="100">
        <f>K14</f>
        <v>18604.98</v>
      </c>
    </row>
    <row r="14" spans="1:11" ht="13.5" customHeight="1">
      <c r="A14" s="107" t="s">
        <v>280</v>
      </c>
      <c r="B14" s="108"/>
      <c r="C14" s="110" t="s">
        <v>357</v>
      </c>
      <c r="D14" s="110" t="s">
        <v>362</v>
      </c>
      <c r="E14" s="111" t="s">
        <v>364</v>
      </c>
      <c r="F14" s="110" t="s">
        <v>281</v>
      </c>
      <c r="G14" s="110"/>
      <c r="H14" s="147">
        <f>H15</f>
        <v>19109.4</v>
      </c>
      <c r="I14" s="97">
        <f t="shared" si="0"/>
        <v>-504.42</v>
      </c>
      <c r="J14" s="147">
        <f>J15</f>
        <v>18604.98</v>
      </c>
      <c r="K14" s="100">
        <f>K15</f>
        <v>18604.98</v>
      </c>
    </row>
    <row r="15" spans="1:11" ht="25.5">
      <c r="A15" s="107" t="s">
        <v>274</v>
      </c>
      <c r="B15" s="108"/>
      <c r="C15" s="110" t="s">
        <v>357</v>
      </c>
      <c r="D15" s="110" t="s">
        <v>362</v>
      </c>
      <c r="E15" s="111" t="s">
        <v>364</v>
      </c>
      <c r="F15" s="110" t="s">
        <v>282</v>
      </c>
      <c r="G15" s="110"/>
      <c r="H15" s="147">
        <f>H16+H17+H18</f>
        <v>19109.4</v>
      </c>
      <c r="I15" s="97">
        <f t="shared" si="0"/>
        <v>-504.42</v>
      </c>
      <c r="J15" s="147">
        <f>J16+J17+J18</f>
        <v>18604.98</v>
      </c>
      <c r="K15" s="100">
        <f>K16+K17+K18</f>
        <v>18604.98</v>
      </c>
    </row>
    <row r="16" spans="1:11" ht="12.75">
      <c r="A16" s="107" t="s">
        <v>273</v>
      </c>
      <c r="B16" s="108"/>
      <c r="C16" s="110" t="s">
        <v>357</v>
      </c>
      <c r="D16" s="110" t="s">
        <v>362</v>
      </c>
      <c r="E16" s="111" t="s">
        <v>364</v>
      </c>
      <c r="F16" s="110" t="s">
        <v>282</v>
      </c>
      <c r="G16" s="148" t="s">
        <v>119</v>
      </c>
      <c r="H16" s="147">
        <f>18509.4</f>
        <v>18509.4</v>
      </c>
      <c r="I16" s="97">
        <f t="shared" si="0"/>
        <v>95.58</v>
      </c>
      <c r="J16" s="147">
        <v>18604.98</v>
      </c>
      <c r="K16" s="147">
        <v>18604.98</v>
      </c>
    </row>
    <row r="17" spans="1:11" ht="51">
      <c r="A17" s="107" t="s">
        <v>18</v>
      </c>
      <c r="B17" s="108">
        <v>918</v>
      </c>
      <c r="C17" s="110" t="s">
        <v>357</v>
      </c>
      <c r="D17" s="110" t="s">
        <v>362</v>
      </c>
      <c r="E17" s="111" t="s">
        <v>364</v>
      </c>
      <c r="F17" s="110" t="s">
        <v>282</v>
      </c>
      <c r="G17" s="148" t="s">
        <v>119</v>
      </c>
      <c r="H17" s="147"/>
      <c r="I17" s="97">
        <f t="shared" si="0"/>
        <v>0</v>
      </c>
      <c r="J17" s="147"/>
      <c r="K17" s="100"/>
    </row>
    <row r="18" spans="1:11" ht="12.75">
      <c r="A18" s="107" t="s">
        <v>273</v>
      </c>
      <c r="B18" s="108"/>
      <c r="C18" s="110" t="s">
        <v>357</v>
      </c>
      <c r="D18" s="110" t="s">
        <v>362</v>
      </c>
      <c r="E18" s="111" t="s">
        <v>364</v>
      </c>
      <c r="F18" s="110" t="s">
        <v>265</v>
      </c>
      <c r="G18" s="148" t="s">
        <v>119</v>
      </c>
      <c r="H18" s="147">
        <v>600</v>
      </c>
      <c r="I18" s="97">
        <f t="shared" si="0"/>
        <v>-600</v>
      </c>
      <c r="J18" s="147"/>
      <c r="K18" s="100"/>
    </row>
    <row r="19" spans="1:11" ht="25.5">
      <c r="A19" s="103" t="s">
        <v>77</v>
      </c>
      <c r="B19" s="104"/>
      <c r="C19" s="110" t="s">
        <v>357</v>
      </c>
      <c r="D19" s="106" t="s">
        <v>362</v>
      </c>
      <c r="E19" s="106" t="s">
        <v>365</v>
      </c>
      <c r="F19" s="106" t="s">
        <v>46</v>
      </c>
      <c r="G19" s="106"/>
      <c r="H19" s="143">
        <f>H23+H26+H29</f>
        <v>13472</v>
      </c>
      <c r="I19" s="97">
        <f t="shared" si="0"/>
        <v>3398.5</v>
      </c>
      <c r="J19" s="147">
        <f>J20+J23+J26+J29</f>
        <v>16870.5</v>
      </c>
      <c r="K19" s="100">
        <f>K20+K23+K26+K29</f>
        <v>14248.6</v>
      </c>
    </row>
    <row r="20" spans="1:11" ht="25.5">
      <c r="A20" s="107" t="s">
        <v>280</v>
      </c>
      <c r="B20" s="104"/>
      <c r="C20" s="110" t="s">
        <v>357</v>
      </c>
      <c r="D20" s="111" t="s">
        <v>362</v>
      </c>
      <c r="E20" s="111" t="s">
        <v>365</v>
      </c>
      <c r="F20" s="110" t="s">
        <v>281</v>
      </c>
      <c r="G20" s="110"/>
      <c r="H20" s="143"/>
      <c r="I20" s="97">
        <f t="shared" si="0"/>
        <v>5707.8</v>
      </c>
      <c r="J20" s="147">
        <f>J21</f>
        <v>5707.8</v>
      </c>
      <c r="K20" s="100">
        <f>K21</f>
        <v>5707.8</v>
      </c>
    </row>
    <row r="21" spans="1:11" ht="25.5">
      <c r="A21" s="107" t="s">
        <v>274</v>
      </c>
      <c r="B21" s="104"/>
      <c r="C21" s="110" t="s">
        <v>357</v>
      </c>
      <c r="D21" s="111" t="s">
        <v>362</v>
      </c>
      <c r="E21" s="111" t="s">
        <v>365</v>
      </c>
      <c r="F21" s="110" t="s">
        <v>282</v>
      </c>
      <c r="G21" s="110"/>
      <c r="H21" s="143"/>
      <c r="I21" s="97">
        <f t="shared" si="0"/>
        <v>5707.8</v>
      </c>
      <c r="J21" s="147">
        <f>J22</f>
        <v>5707.8</v>
      </c>
      <c r="K21" s="100">
        <f>K22</f>
        <v>5707.8</v>
      </c>
    </row>
    <row r="22" spans="1:11" ht="12.75">
      <c r="A22" s="107" t="s">
        <v>273</v>
      </c>
      <c r="B22" s="104"/>
      <c r="C22" s="110" t="s">
        <v>357</v>
      </c>
      <c r="D22" s="111" t="s">
        <v>362</v>
      </c>
      <c r="E22" s="111" t="s">
        <v>365</v>
      </c>
      <c r="F22" s="110" t="s">
        <v>282</v>
      </c>
      <c r="G22" s="148" t="s">
        <v>119</v>
      </c>
      <c r="H22" s="143"/>
      <c r="I22" s="97">
        <f t="shared" si="0"/>
        <v>5707.8</v>
      </c>
      <c r="J22" s="147">
        <v>5707.8</v>
      </c>
      <c r="K22" s="147">
        <v>5707.8</v>
      </c>
    </row>
    <row r="23" spans="1:11" ht="25.5">
      <c r="A23" s="107" t="s">
        <v>283</v>
      </c>
      <c r="B23" s="108"/>
      <c r="C23" s="110" t="s">
        <v>357</v>
      </c>
      <c r="D23" s="111" t="s">
        <v>362</v>
      </c>
      <c r="E23" s="111" t="s">
        <v>365</v>
      </c>
      <c r="F23" s="110" t="s">
        <v>284</v>
      </c>
      <c r="G23" s="110"/>
      <c r="H23" s="147">
        <f>H24</f>
        <v>9047</v>
      </c>
      <c r="I23" s="97">
        <f t="shared" si="0"/>
        <v>-663.8</v>
      </c>
      <c r="J23" s="147">
        <f>J24</f>
        <v>8383.2</v>
      </c>
      <c r="K23" s="100">
        <f>K24</f>
        <v>8383.2</v>
      </c>
    </row>
    <row r="24" spans="1:11" ht="25.5">
      <c r="A24" s="107" t="s">
        <v>274</v>
      </c>
      <c r="B24" s="108"/>
      <c r="C24" s="110" t="s">
        <v>357</v>
      </c>
      <c r="D24" s="111" t="s">
        <v>362</v>
      </c>
      <c r="E24" s="111" t="s">
        <v>365</v>
      </c>
      <c r="F24" s="110" t="s">
        <v>285</v>
      </c>
      <c r="G24" s="110"/>
      <c r="H24" s="147">
        <f>H25</f>
        <v>9047</v>
      </c>
      <c r="I24" s="97">
        <f t="shared" si="0"/>
        <v>-663.8</v>
      </c>
      <c r="J24" s="147">
        <f>J25</f>
        <v>8383.2</v>
      </c>
      <c r="K24" s="100">
        <f>K25</f>
        <v>8383.2</v>
      </c>
    </row>
    <row r="25" spans="1:11" ht="12.75">
      <c r="A25" s="107" t="s">
        <v>273</v>
      </c>
      <c r="B25" s="108"/>
      <c r="C25" s="110" t="s">
        <v>357</v>
      </c>
      <c r="D25" s="111" t="s">
        <v>362</v>
      </c>
      <c r="E25" s="111" t="s">
        <v>365</v>
      </c>
      <c r="F25" s="110" t="s">
        <v>285</v>
      </c>
      <c r="G25" s="110" t="s">
        <v>119</v>
      </c>
      <c r="H25" s="147">
        <f>9047</f>
        <v>9047</v>
      </c>
      <c r="I25" s="97">
        <f t="shared" si="0"/>
        <v>-663.8</v>
      </c>
      <c r="J25" s="147">
        <v>8383.2</v>
      </c>
      <c r="K25" s="147">
        <v>8383.2</v>
      </c>
    </row>
    <row r="26" spans="1:11" ht="12.75">
      <c r="A26" s="107" t="s">
        <v>78</v>
      </c>
      <c r="B26" s="108"/>
      <c r="C26" s="110" t="s">
        <v>295</v>
      </c>
      <c r="D26" s="111" t="s">
        <v>362</v>
      </c>
      <c r="E26" s="111" t="s">
        <v>365</v>
      </c>
      <c r="F26" s="110" t="s">
        <v>79</v>
      </c>
      <c r="G26" s="110"/>
      <c r="H26" s="147">
        <f>H27</f>
        <v>4425</v>
      </c>
      <c r="I26" s="97">
        <f t="shared" si="0"/>
        <v>-4267.4</v>
      </c>
      <c r="J26" s="147">
        <f>J27</f>
        <v>157.6</v>
      </c>
      <c r="K26" s="100">
        <f>K27</f>
        <v>157.6</v>
      </c>
    </row>
    <row r="27" spans="1:11" ht="25.5">
      <c r="A27" s="107" t="s">
        <v>274</v>
      </c>
      <c r="B27" s="108"/>
      <c r="C27" s="110" t="s">
        <v>357</v>
      </c>
      <c r="D27" s="111" t="s">
        <v>362</v>
      </c>
      <c r="E27" s="111" t="s">
        <v>365</v>
      </c>
      <c r="F27" s="110" t="s">
        <v>80</v>
      </c>
      <c r="G27" s="110"/>
      <c r="H27" s="147">
        <f>H28</f>
        <v>4425</v>
      </c>
      <c r="I27" s="97">
        <f t="shared" si="0"/>
        <v>-4267.4</v>
      </c>
      <c r="J27" s="147">
        <f>J28</f>
        <v>157.6</v>
      </c>
      <c r="K27" s="100">
        <f>K28</f>
        <v>157.6</v>
      </c>
    </row>
    <row r="28" spans="1:11" ht="12.75">
      <c r="A28" s="107" t="s">
        <v>273</v>
      </c>
      <c r="B28" s="108"/>
      <c r="C28" s="110" t="s">
        <v>357</v>
      </c>
      <c r="D28" s="111" t="s">
        <v>362</v>
      </c>
      <c r="E28" s="111" t="s">
        <v>365</v>
      </c>
      <c r="F28" s="110" t="s">
        <v>80</v>
      </c>
      <c r="G28" s="110" t="s">
        <v>119</v>
      </c>
      <c r="H28" s="147">
        <f>4425</f>
        <v>4425</v>
      </c>
      <c r="I28" s="97">
        <f t="shared" si="0"/>
        <v>-4267.4</v>
      </c>
      <c r="J28" s="147">
        <v>157.6</v>
      </c>
      <c r="K28" s="100">
        <v>157.6</v>
      </c>
    </row>
    <row r="29" spans="1:11" ht="40.5" customHeight="1">
      <c r="A29" s="107" t="s">
        <v>254</v>
      </c>
      <c r="B29" s="108"/>
      <c r="C29" s="110" t="s">
        <v>357</v>
      </c>
      <c r="D29" s="111" t="s">
        <v>362</v>
      </c>
      <c r="E29" s="111" t="s">
        <v>365</v>
      </c>
      <c r="F29" s="110" t="s">
        <v>255</v>
      </c>
      <c r="G29" s="110"/>
      <c r="H29" s="147">
        <f>H30</f>
        <v>0</v>
      </c>
      <c r="I29" s="97">
        <f t="shared" si="0"/>
        <v>2621.9</v>
      </c>
      <c r="J29" s="147">
        <f>J30</f>
        <v>2621.9</v>
      </c>
      <c r="K29" s="100">
        <f>K30</f>
        <v>0</v>
      </c>
    </row>
    <row r="30" spans="1:11" ht="12.75">
      <c r="A30" s="107" t="s">
        <v>273</v>
      </c>
      <c r="B30" s="108">
        <v>100</v>
      </c>
      <c r="C30" s="110" t="s">
        <v>357</v>
      </c>
      <c r="D30" s="111" t="s">
        <v>362</v>
      </c>
      <c r="E30" s="111" t="s">
        <v>365</v>
      </c>
      <c r="F30" s="110" t="s">
        <v>255</v>
      </c>
      <c r="G30" s="110" t="s">
        <v>119</v>
      </c>
      <c r="H30" s="147"/>
      <c r="I30" s="97">
        <f t="shared" si="0"/>
        <v>2621.9</v>
      </c>
      <c r="J30" s="147">
        <v>2621.9</v>
      </c>
      <c r="K30" s="100">
        <v>0</v>
      </c>
    </row>
    <row r="31" spans="1:11" ht="26.25" customHeight="1">
      <c r="A31" s="103" t="s">
        <v>422</v>
      </c>
      <c r="B31" s="108"/>
      <c r="C31" s="110" t="s">
        <v>357</v>
      </c>
      <c r="D31" s="146" t="s">
        <v>362</v>
      </c>
      <c r="E31" s="146" t="s">
        <v>366</v>
      </c>
      <c r="F31" s="149"/>
      <c r="G31" s="130"/>
      <c r="H31" s="147"/>
      <c r="I31" s="97">
        <f t="shared" si="0"/>
        <v>3090.2</v>
      </c>
      <c r="J31" s="147">
        <f aca="true" t="shared" si="1" ref="J31:K33">J32</f>
        <v>3090.2</v>
      </c>
      <c r="K31" s="100">
        <f t="shared" si="1"/>
        <v>3090.2</v>
      </c>
    </row>
    <row r="32" spans="1:11" ht="12.75" customHeight="1">
      <c r="A32" s="107" t="s">
        <v>280</v>
      </c>
      <c r="B32" s="108"/>
      <c r="C32" s="110" t="s">
        <v>357</v>
      </c>
      <c r="D32" s="111" t="s">
        <v>362</v>
      </c>
      <c r="E32" s="111" t="s">
        <v>366</v>
      </c>
      <c r="F32" s="110" t="s">
        <v>281</v>
      </c>
      <c r="G32" s="110"/>
      <c r="H32" s="147"/>
      <c r="I32" s="97">
        <f t="shared" si="0"/>
        <v>3090.2</v>
      </c>
      <c r="J32" s="147">
        <f t="shared" si="1"/>
        <v>3090.2</v>
      </c>
      <c r="K32" s="100">
        <f t="shared" si="1"/>
        <v>3090.2</v>
      </c>
    </row>
    <row r="33" spans="1:11" ht="25.5">
      <c r="A33" s="107" t="s">
        <v>274</v>
      </c>
      <c r="B33" s="108"/>
      <c r="C33" s="110" t="s">
        <v>357</v>
      </c>
      <c r="D33" s="111" t="s">
        <v>362</v>
      </c>
      <c r="E33" s="111" t="s">
        <v>366</v>
      </c>
      <c r="F33" s="110" t="s">
        <v>282</v>
      </c>
      <c r="G33" s="110"/>
      <c r="H33" s="147"/>
      <c r="I33" s="97">
        <f t="shared" si="0"/>
        <v>3090.2</v>
      </c>
      <c r="J33" s="147">
        <f t="shared" si="1"/>
        <v>3090.2</v>
      </c>
      <c r="K33" s="100">
        <f t="shared" si="1"/>
        <v>3090.2</v>
      </c>
    </row>
    <row r="34" spans="1:11" ht="12.75">
      <c r="A34" s="107" t="s">
        <v>273</v>
      </c>
      <c r="B34" s="108"/>
      <c r="C34" s="110" t="s">
        <v>357</v>
      </c>
      <c r="D34" s="111" t="s">
        <v>362</v>
      </c>
      <c r="E34" s="111" t="s">
        <v>366</v>
      </c>
      <c r="F34" s="110" t="s">
        <v>282</v>
      </c>
      <c r="G34" s="148" t="s">
        <v>119</v>
      </c>
      <c r="H34" s="147"/>
      <c r="I34" s="97">
        <f t="shared" si="0"/>
        <v>3090.2</v>
      </c>
      <c r="J34" s="147">
        <v>3090.2</v>
      </c>
      <c r="K34" s="100">
        <v>3090.2</v>
      </c>
    </row>
    <row r="35" spans="1:11" ht="25.5">
      <c r="A35" s="103" t="s">
        <v>256</v>
      </c>
      <c r="B35" s="104"/>
      <c r="C35" s="110" t="s">
        <v>357</v>
      </c>
      <c r="D35" s="106" t="s">
        <v>362</v>
      </c>
      <c r="E35" s="106" t="s">
        <v>360</v>
      </c>
      <c r="F35" s="106" t="s">
        <v>172</v>
      </c>
      <c r="G35" s="106"/>
      <c r="H35" s="143">
        <f>H36+H39</f>
        <v>1714</v>
      </c>
      <c r="I35" s="97">
        <f t="shared" si="0"/>
        <v>813.6</v>
      </c>
      <c r="J35" s="147">
        <f>J36+J39</f>
        <v>2527.6</v>
      </c>
      <c r="K35" s="100">
        <f>K36+K39</f>
        <v>2527.6</v>
      </c>
    </row>
    <row r="36" spans="1:11" ht="12.75" customHeight="1">
      <c r="A36" s="107" t="s">
        <v>280</v>
      </c>
      <c r="B36" s="104"/>
      <c r="C36" s="110" t="s">
        <v>357</v>
      </c>
      <c r="D36" s="110" t="s">
        <v>362</v>
      </c>
      <c r="E36" s="110" t="s">
        <v>360</v>
      </c>
      <c r="F36" s="110" t="s">
        <v>281</v>
      </c>
      <c r="G36" s="106"/>
      <c r="H36" s="150">
        <f>H37</f>
        <v>1714</v>
      </c>
      <c r="I36" s="97">
        <f t="shared" si="0"/>
        <v>813.6</v>
      </c>
      <c r="J36" s="147">
        <f>J37</f>
        <v>2527.6</v>
      </c>
      <c r="K36" s="100">
        <f>K37</f>
        <v>2527.6</v>
      </c>
    </row>
    <row r="37" spans="1:11" ht="25.5">
      <c r="A37" s="107" t="s">
        <v>274</v>
      </c>
      <c r="B37" s="104"/>
      <c r="C37" s="110" t="s">
        <v>357</v>
      </c>
      <c r="D37" s="110" t="s">
        <v>362</v>
      </c>
      <c r="E37" s="110" t="s">
        <v>360</v>
      </c>
      <c r="F37" s="110" t="s">
        <v>282</v>
      </c>
      <c r="G37" s="106"/>
      <c r="H37" s="150">
        <f>H38</f>
        <v>1714</v>
      </c>
      <c r="I37" s="97">
        <f t="shared" si="0"/>
        <v>813.6</v>
      </c>
      <c r="J37" s="147">
        <f>J38</f>
        <v>2527.6</v>
      </c>
      <c r="K37" s="100">
        <f>K38</f>
        <v>2527.6</v>
      </c>
    </row>
    <row r="38" spans="1:11" ht="12.75">
      <c r="A38" s="107" t="s">
        <v>273</v>
      </c>
      <c r="B38" s="104"/>
      <c r="C38" s="110" t="s">
        <v>357</v>
      </c>
      <c r="D38" s="110" t="s">
        <v>362</v>
      </c>
      <c r="E38" s="110" t="s">
        <v>360</v>
      </c>
      <c r="F38" s="110" t="s">
        <v>282</v>
      </c>
      <c r="G38" s="110" t="s">
        <v>119</v>
      </c>
      <c r="H38" s="150">
        <v>1714</v>
      </c>
      <c r="I38" s="97">
        <f t="shared" si="0"/>
        <v>813.6</v>
      </c>
      <c r="J38" s="147">
        <v>2527.6</v>
      </c>
      <c r="K38" s="100">
        <v>2527.6</v>
      </c>
    </row>
    <row r="39" spans="1:11" ht="25.5">
      <c r="A39" s="151" t="s">
        <v>63</v>
      </c>
      <c r="B39" s="152"/>
      <c r="C39" s="110" t="s">
        <v>357</v>
      </c>
      <c r="D39" s="110" t="s">
        <v>362</v>
      </c>
      <c r="E39" s="110" t="s">
        <v>360</v>
      </c>
      <c r="F39" s="110" t="s">
        <v>64</v>
      </c>
      <c r="G39" s="110"/>
      <c r="H39" s="147">
        <f>H40</f>
        <v>0</v>
      </c>
      <c r="I39" s="97">
        <f t="shared" si="0"/>
        <v>0</v>
      </c>
      <c r="J39" s="147">
        <f>J40</f>
        <v>0</v>
      </c>
      <c r="K39" s="100">
        <f>K40</f>
        <v>0</v>
      </c>
    </row>
    <row r="40" spans="1:11" ht="39.75" customHeight="1">
      <c r="A40" s="107" t="s">
        <v>254</v>
      </c>
      <c r="B40" s="108"/>
      <c r="C40" s="110" t="s">
        <v>357</v>
      </c>
      <c r="D40" s="110" t="s">
        <v>362</v>
      </c>
      <c r="E40" s="110" t="s">
        <v>360</v>
      </c>
      <c r="F40" s="110" t="s">
        <v>255</v>
      </c>
      <c r="G40" s="110"/>
      <c r="H40" s="147">
        <f>H41</f>
        <v>0</v>
      </c>
      <c r="I40" s="97">
        <f t="shared" si="0"/>
        <v>0</v>
      </c>
      <c r="J40" s="147">
        <f>J41</f>
        <v>0</v>
      </c>
      <c r="K40" s="100">
        <f>K41</f>
        <v>0</v>
      </c>
    </row>
    <row r="41" spans="1:11" ht="12.75">
      <c r="A41" s="107" t="s">
        <v>273</v>
      </c>
      <c r="B41" s="108">
        <v>100</v>
      </c>
      <c r="C41" s="110" t="s">
        <v>357</v>
      </c>
      <c r="D41" s="110" t="s">
        <v>362</v>
      </c>
      <c r="E41" s="110" t="s">
        <v>360</v>
      </c>
      <c r="F41" s="110" t="s">
        <v>255</v>
      </c>
      <c r="G41" s="110" t="s">
        <v>119</v>
      </c>
      <c r="H41" s="147"/>
      <c r="I41" s="97">
        <f t="shared" si="0"/>
        <v>0</v>
      </c>
      <c r="J41" s="147"/>
      <c r="K41" s="100"/>
    </row>
    <row r="42" spans="1:11" ht="12.75">
      <c r="A42" s="103" t="s">
        <v>423</v>
      </c>
      <c r="B42" s="108"/>
      <c r="C42" s="110" t="s">
        <v>357</v>
      </c>
      <c r="D42" s="106" t="s">
        <v>362</v>
      </c>
      <c r="E42" s="106" t="s">
        <v>362</v>
      </c>
      <c r="F42" s="110"/>
      <c r="G42" s="110"/>
      <c r="H42" s="147"/>
      <c r="I42" s="97">
        <f t="shared" si="0"/>
        <v>2266.75</v>
      </c>
      <c r="J42" s="147">
        <f>J43+J46</f>
        <v>2266.75</v>
      </c>
      <c r="K42" s="100">
        <f>K43+K46</f>
        <v>2266.75</v>
      </c>
    </row>
    <row r="43" spans="1:11" ht="51">
      <c r="A43" s="107" t="s">
        <v>159</v>
      </c>
      <c r="B43" s="108"/>
      <c r="C43" s="110" t="s">
        <v>357</v>
      </c>
      <c r="D43" s="110" t="s">
        <v>362</v>
      </c>
      <c r="E43" s="110" t="s">
        <v>362</v>
      </c>
      <c r="F43" s="110" t="s">
        <v>160</v>
      </c>
      <c r="G43" s="110"/>
      <c r="H43" s="147"/>
      <c r="I43" s="97">
        <f t="shared" si="0"/>
        <v>2029.2</v>
      </c>
      <c r="J43" s="147">
        <f>J44</f>
        <v>2029.2</v>
      </c>
      <c r="K43" s="100">
        <f>K44</f>
        <v>2029.2</v>
      </c>
    </row>
    <row r="44" spans="1:11" ht="25.5">
      <c r="A44" s="107" t="s">
        <v>274</v>
      </c>
      <c r="B44" s="108"/>
      <c r="C44" s="110" t="s">
        <v>357</v>
      </c>
      <c r="D44" s="110" t="s">
        <v>362</v>
      </c>
      <c r="E44" s="110" t="s">
        <v>362</v>
      </c>
      <c r="F44" s="110" t="s">
        <v>161</v>
      </c>
      <c r="G44" s="110"/>
      <c r="H44" s="147"/>
      <c r="I44" s="97">
        <f t="shared" si="0"/>
        <v>2029.2</v>
      </c>
      <c r="J44" s="147">
        <f>J45</f>
        <v>2029.2</v>
      </c>
      <c r="K44" s="100">
        <f>K45</f>
        <v>2029.2</v>
      </c>
    </row>
    <row r="45" spans="1:11" ht="12.75">
      <c r="A45" s="107" t="s">
        <v>273</v>
      </c>
      <c r="B45" s="108"/>
      <c r="C45" s="110" t="s">
        <v>357</v>
      </c>
      <c r="D45" s="110" t="s">
        <v>362</v>
      </c>
      <c r="E45" s="110" t="s">
        <v>362</v>
      </c>
      <c r="F45" s="110" t="s">
        <v>161</v>
      </c>
      <c r="G45" s="110" t="s">
        <v>119</v>
      </c>
      <c r="H45" s="147"/>
      <c r="I45" s="97">
        <f t="shared" si="0"/>
        <v>2029.2</v>
      </c>
      <c r="J45" s="147">
        <v>2029.2</v>
      </c>
      <c r="K45" s="100">
        <v>2029.2</v>
      </c>
    </row>
    <row r="46" spans="1:11" ht="25.5">
      <c r="A46" s="103" t="s">
        <v>42</v>
      </c>
      <c r="B46" s="108"/>
      <c r="C46" s="110" t="s">
        <v>357</v>
      </c>
      <c r="D46" s="110" t="s">
        <v>362</v>
      </c>
      <c r="E46" s="110" t="s">
        <v>362</v>
      </c>
      <c r="F46" s="110" t="s">
        <v>43</v>
      </c>
      <c r="G46" s="110"/>
      <c r="H46" s="147"/>
      <c r="I46" s="97">
        <f t="shared" si="0"/>
        <v>237.55</v>
      </c>
      <c r="J46" s="147">
        <f aca="true" t="shared" si="2" ref="J46:K48">J47</f>
        <v>237.55</v>
      </c>
      <c r="K46" s="100">
        <f t="shared" si="2"/>
        <v>237.55</v>
      </c>
    </row>
    <row r="47" spans="1:11" ht="38.25">
      <c r="A47" s="153" t="s">
        <v>223</v>
      </c>
      <c r="B47" s="108"/>
      <c r="C47" s="110" t="s">
        <v>357</v>
      </c>
      <c r="D47" s="110" t="s">
        <v>362</v>
      </c>
      <c r="E47" s="110" t="s">
        <v>362</v>
      </c>
      <c r="F47" s="110" t="s">
        <v>218</v>
      </c>
      <c r="G47" s="110"/>
      <c r="H47" s="147"/>
      <c r="I47" s="97">
        <f t="shared" si="0"/>
        <v>237.55</v>
      </c>
      <c r="J47" s="147">
        <f t="shared" si="2"/>
        <v>237.55</v>
      </c>
      <c r="K47" s="100">
        <f t="shared" si="2"/>
        <v>237.55</v>
      </c>
    </row>
    <row r="48" spans="1:11" ht="38.25">
      <c r="A48" s="153" t="s">
        <v>224</v>
      </c>
      <c r="B48" s="108"/>
      <c r="C48" s="110" t="s">
        <v>357</v>
      </c>
      <c r="D48" s="110" t="s">
        <v>362</v>
      </c>
      <c r="E48" s="110" t="s">
        <v>362</v>
      </c>
      <c r="F48" s="110" t="s">
        <v>219</v>
      </c>
      <c r="G48" s="110"/>
      <c r="H48" s="147"/>
      <c r="I48" s="97">
        <f t="shared" si="0"/>
        <v>237.55</v>
      </c>
      <c r="J48" s="147">
        <f t="shared" si="2"/>
        <v>237.55</v>
      </c>
      <c r="K48" s="100">
        <f t="shared" si="2"/>
        <v>237.55</v>
      </c>
    </row>
    <row r="49" spans="1:11" ht="25.5">
      <c r="A49" s="107" t="s">
        <v>59</v>
      </c>
      <c r="B49" s="108"/>
      <c r="C49" s="110" t="s">
        <v>357</v>
      </c>
      <c r="D49" s="110" t="s">
        <v>362</v>
      </c>
      <c r="E49" s="110" t="s">
        <v>362</v>
      </c>
      <c r="F49" s="110" t="s">
        <v>219</v>
      </c>
      <c r="G49" s="110" t="s">
        <v>119</v>
      </c>
      <c r="H49" s="147"/>
      <c r="I49" s="97">
        <f t="shared" si="0"/>
        <v>237.55</v>
      </c>
      <c r="J49" s="147">
        <v>237.55</v>
      </c>
      <c r="K49" s="100">
        <v>237.55</v>
      </c>
    </row>
    <row r="50" spans="1:11" ht="51">
      <c r="A50" s="153" t="s">
        <v>225</v>
      </c>
      <c r="B50" s="108"/>
      <c r="C50" s="110" t="s">
        <v>357</v>
      </c>
      <c r="D50" s="110" t="s">
        <v>362</v>
      </c>
      <c r="E50" s="110" t="s">
        <v>362</v>
      </c>
      <c r="F50" s="110" t="s">
        <v>220</v>
      </c>
      <c r="G50" s="110"/>
      <c r="H50" s="147"/>
      <c r="I50" s="97">
        <f t="shared" si="0"/>
        <v>0</v>
      </c>
      <c r="J50" s="147"/>
      <c r="K50" s="100"/>
    </row>
    <row r="51" spans="1:11" ht="25.5">
      <c r="A51" s="107" t="s">
        <v>59</v>
      </c>
      <c r="B51" s="108"/>
      <c r="C51" s="110" t="s">
        <v>357</v>
      </c>
      <c r="D51" s="110" t="s">
        <v>362</v>
      </c>
      <c r="E51" s="110" t="s">
        <v>362</v>
      </c>
      <c r="F51" s="110" t="s">
        <v>220</v>
      </c>
      <c r="G51" s="110" t="s">
        <v>119</v>
      </c>
      <c r="H51" s="147"/>
      <c r="I51" s="97">
        <f t="shared" si="0"/>
        <v>0</v>
      </c>
      <c r="J51" s="147"/>
      <c r="K51" s="100"/>
    </row>
    <row r="52" spans="1:11" ht="25.5">
      <c r="A52" s="153" t="s">
        <v>226</v>
      </c>
      <c r="B52" s="108"/>
      <c r="C52" s="110" t="s">
        <v>357</v>
      </c>
      <c r="D52" s="110" t="s">
        <v>362</v>
      </c>
      <c r="E52" s="110" t="s">
        <v>362</v>
      </c>
      <c r="F52" s="110" t="s">
        <v>222</v>
      </c>
      <c r="G52" s="110"/>
      <c r="H52" s="147"/>
      <c r="I52" s="97">
        <f t="shared" si="0"/>
        <v>0</v>
      </c>
      <c r="J52" s="147"/>
      <c r="K52" s="100"/>
    </row>
    <row r="53" spans="1:11" ht="25.5">
      <c r="A53" s="107" t="s">
        <v>59</v>
      </c>
      <c r="B53" s="108"/>
      <c r="C53" s="110" t="s">
        <v>357</v>
      </c>
      <c r="D53" s="110" t="s">
        <v>362</v>
      </c>
      <c r="E53" s="110" t="s">
        <v>362</v>
      </c>
      <c r="F53" s="110" t="s">
        <v>222</v>
      </c>
      <c r="G53" s="110" t="s">
        <v>119</v>
      </c>
      <c r="H53" s="147"/>
      <c r="I53" s="97">
        <f t="shared" si="0"/>
        <v>0</v>
      </c>
      <c r="J53" s="147"/>
      <c r="K53" s="100"/>
    </row>
    <row r="54" spans="1:11" ht="38.25">
      <c r="A54" s="153" t="s">
        <v>379</v>
      </c>
      <c r="B54" s="108"/>
      <c r="C54" s="110" t="s">
        <v>357</v>
      </c>
      <c r="D54" s="110" t="s">
        <v>362</v>
      </c>
      <c r="E54" s="110" t="s">
        <v>362</v>
      </c>
      <c r="F54" s="110" t="s">
        <v>378</v>
      </c>
      <c r="G54" s="110"/>
      <c r="H54" s="147"/>
      <c r="I54" s="97">
        <f t="shared" si="0"/>
        <v>0</v>
      </c>
      <c r="J54" s="147"/>
      <c r="K54" s="100"/>
    </row>
    <row r="55" spans="1:11" ht="25.5">
      <c r="A55" s="107" t="s">
        <v>59</v>
      </c>
      <c r="B55" s="108"/>
      <c r="C55" s="110" t="s">
        <v>357</v>
      </c>
      <c r="D55" s="110" t="s">
        <v>362</v>
      </c>
      <c r="E55" s="110" t="s">
        <v>362</v>
      </c>
      <c r="F55" s="110" t="s">
        <v>378</v>
      </c>
      <c r="G55" s="110" t="s">
        <v>119</v>
      </c>
      <c r="H55" s="147"/>
      <c r="I55" s="97">
        <f t="shared" si="0"/>
        <v>0</v>
      </c>
      <c r="J55" s="147"/>
      <c r="K55" s="100"/>
    </row>
    <row r="56" spans="1:11" ht="25.5">
      <c r="A56" s="103" t="s">
        <v>326</v>
      </c>
      <c r="B56" s="104"/>
      <c r="C56" s="106" t="s">
        <v>357</v>
      </c>
      <c r="D56" s="106" t="s">
        <v>362</v>
      </c>
      <c r="E56" s="106">
        <v>10</v>
      </c>
      <c r="F56" s="106" t="s">
        <v>46</v>
      </c>
      <c r="G56" s="106"/>
      <c r="H56" s="143">
        <f>H57+H60</f>
        <v>2337</v>
      </c>
      <c r="I56" s="97">
        <f t="shared" si="0"/>
        <v>-2337</v>
      </c>
      <c r="J56" s="143"/>
      <c r="K56" s="99"/>
    </row>
    <row r="57" spans="1:11" ht="51">
      <c r="A57" s="107" t="s">
        <v>159</v>
      </c>
      <c r="B57" s="108"/>
      <c r="C57" s="110" t="s">
        <v>357</v>
      </c>
      <c r="D57" s="110" t="s">
        <v>362</v>
      </c>
      <c r="E57" s="110">
        <v>10</v>
      </c>
      <c r="F57" s="110" t="s">
        <v>160</v>
      </c>
      <c r="G57" s="110"/>
      <c r="H57" s="147">
        <f>H58</f>
        <v>1937</v>
      </c>
      <c r="I57" s="97">
        <f t="shared" si="0"/>
        <v>-1937</v>
      </c>
      <c r="J57" s="147"/>
      <c r="K57" s="100"/>
    </row>
    <row r="58" spans="1:11" ht="25.5">
      <c r="A58" s="107" t="s">
        <v>274</v>
      </c>
      <c r="B58" s="108"/>
      <c r="C58" s="110" t="s">
        <v>357</v>
      </c>
      <c r="D58" s="110" t="s">
        <v>362</v>
      </c>
      <c r="E58" s="110">
        <v>10</v>
      </c>
      <c r="F58" s="110" t="s">
        <v>161</v>
      </c>
      <c r="G58" s="110"/>
      <c r="H58" s="147">
        <f>H59</f>
        <v>1937</v>
      </c>
      <c r="I58" s="97">
        <f t="shared" si="0"/>
        <v>-1937</v>
      </c>
      <c r="J58" s="147"/>
      <c r="K58" s="100"/>
    </row>
    <row r="59" spans="1:11" ht="12.75">
      <c r="A59" s="107" t="s">
        <v>273</v>
      </c>
      <c r="B59" s="108"/>
      <c r="C59" s="110" t="s">
        <v>357</v>
      </c>
      <c r="D59" s="110" t="s">
        <v>362</v>
      </c>
      <c r="E59" s="110">
        <v>10</v>
      </c>
      <c r="F59" s="110" t="s">
        <v>161</v>
      </c>
      <c r="G59" s="110" t="s">
        <v>119</v>
      </c>
      <c r="H59" s="147">
        <v>1937</v>
      </c>
      <c r="I59" s="97">
        <f t="shared" si="0"/>
        <v>-1937</v>
      </c>
      <c r="J59" s="147"/>
      <c r="K59" s="100"/>
    </row>
    <row r="60" spans="1:11" s="10" customFormat="1" ht="25.5">
      <c r="A60" s="103" t="s">
        <v>42</v>
      </c>
      <c r="B60" s="104"/>
      <c r="C60" s="110" t="s">
        <v>357</v>
      </c>
      <c r="D60" s="110" t="s">
        <v>362</v>
      </c>
      <c r="E60" s="110">
        <v>10</v>
      </c>
      <c r="F60" s="110" t="s">
        <v>43</v>
      </c>
      <c r="G60" s="110"/>
      <c r="H60" s="150">
        <f>H61+H70+H72+H74+H76</f>
        <v>400</v>
      </c>
      <c r="I60" s="97">
        <f t="shared" si="0"/>
        <v>-400</v>
      </c>
      <c r="J60" s="150"/>
      <c r="K60" s="101"/>
    </row>
    <row r="61" spans="1:11" s="25" customFormat="1" ht="38.25">
      <c r="A61" s="153" t="s">
        <v>223</v>
      </c>
      <c r="B61" s="108"/>
      <c r="C61" s="110" t="s">
        <v>357</v>
      </c>
      <c r="D61" s="110" t="s">
        <v>362</v>
      </c>
      <c r="E61" s="110">
        <v>10</v>
      </c>
      <c r="F61" s="110" t="s">
        <v>218</v>
      </c>
      <c r="G61" s="110"/>
      <c r="H61" s="150">
        <f>H62+H64+H66+H68</f>
        <v>200</v>
      </c>
      <c r="I61" s="97">
        <f t="shared" si="0"/>
        <v>-200</v>
      </c>
      <c r="J61" s="150"/>
      <c r="K61" s="101"/>
    </row>
    <row r="62" spans="1:11" ht="38.25">
      <c r="A62" s="153" t="s">
        <v>224</v>
      </c>
      <c r="B62" s="108"/>
      <c r="C62" s="110" t="s">
        <v>357</v>
      </c>
      <c r="D62" s="110" t="s">
        <v>362</v>
      </c>
      <c r="E62" s="110">
        <v>10</v>
      </c>
      <c r="F62" s="110" t="s">
        <v>219</v>
      </c>
      <c r="G62" s="110"/>
      <c r="H62" s="147">
        <f>H63</f>
        <v>50</v>
      </c>
      <c r="I62" s="97">
        <f t="shared" si="0"/>
        <v>-50</v>
      </c>
      <c r="J62" s="147"/>
      <c r="K62" s="100"/>
    </row>
    <row r="63" spans="1:11" ht="16.5" customHeight="1">
      <c r="A63" s="107" t="s">
        <v>59</v>
      </c>
      <c r="B63" s="108"/>
      <c r="C63" s="110" t="s">
        <v>357</v>
      </c>
      <c r="D63" s="110" t="s">
        <v>362</v>
      </c>
      <c r="E63" s="110">
        <v>10</v>
      </c>
      <c r="F63" s="110" t="s">
        <v>219</v>
      </c>
      <c r="G63" s="110" t="s">
        <v>296</v>
      </c>
      <c r="H63" s="147">
        <v>50</v>
      </c>
      <c r="I63" s="97">
        <f t="shared" si="0"/>
        <v>-50</v>
      </c>
      <c r="J63" s="147"/>
      <c r="K63" s="100"/>
    </row>
    <row r="64" spans="1:11" ht="51">
      <c r="A64" s="153" t="s">
        <v>225</v>
      </c>
      <c r="B64" s="108"/>
      <c r="C64" s="110" t="s">
        <v>357</v>
      </c>
      <c r="D64" s="110" t="s">
        <v>362</v>
      </c>
      <c r="E64" s="110">
        <v>10</v>
      </c>
      <c r="F64" s="110" t="s">
        <v>220</v>
      </c>
      <c r="G64" s="110"/>
      <c r="H64" s="147">
        <f>H65</f>
        <v>50</v>
      </c>
      <c r="I64" s="97">
        <f t="shared" si="0"/>
        <v>-50</v>
      </c>
      <c r="J64" s="147"/>
      <c r="K64" s="100"/>
    </row>
    <row r="65" spans="1:11" ht="17.25" customHeight="1">
      <c r="A65" s="107" t="s">
        <v>59</v>
      </c>
      <c r="B65" s="108"/>
      <c r="C65" s="110" t="s">
        <v>357</v>
      </c>
      <c r="D65" s="110" t="s">
        <v>362</v>
      </c>
      <c r="E65" s="110">
        <v>10</v>
      </c>
      <c r="F65" s="110" t="s">
        <v>220</v>
      </c>
      <c r="G65" s="110" t="s">
        <v>296</v>
      </c>
      <c r="H65" s="147">
        <v>50</v>
      </c>
      <c r="I65" s="97">
        <f t="shared" si="0"/>
        <v>-50</v>
      </c>
      <c r="J65" s="147"/>
      <c r="K65" s="100"/>
    </row>
    <row r="66" spans="1:11" ht="38.25">
      <c r="A66" s="153" t="s">
        <v>380</v>
      </c>
      <c r="B66" s="108"/>
      <c r="C66" s="110" t="s">
        <v>357</v>
      </c>
      <c r="D66" s="110" t="s">
        <v>362</v>
      </c>
      <c r="E66" s="110">
        <v>10</v>
      </c>
      <c r="F66" s="110" t="s">
        <v>221</v>
      </c>
      <c r="G66" s="110"/>
      <c r="H66" s="147">
        <f>H67</f>
        <v>50</v>
      </c>
      <c r="I66" s="97">
        <f t="shared" si="0"/>
        <v>-50</v>
      </c>
      <c r="J66" s="147"/>
      <c r="K66" s="100"/>
    </row>
    <row r="67" spans="1:11" ht="17.25" customHeight="1">
      <c r="A67" s="107" t="s">
        <v>59</v>
      </c>
      <c r="B67" s="108"/>
      <c r="C67" s="110" t="s">
        <v>357</v>
      </c>
      <c r="D67" s="110" t="s">
        <v>362</v>
      </c>
      <c r="E67" s="110">
        <v>10</v>
      </c>
      <c r="F67" s="110" t="s">
        <v>221</v>
      </c>
      <c r="G67" s="110" t="s">
        <v>296</v>
      </c>
      <c r="H67" s="147">
        <v>50</v>
      </c>
      <c r="I67" s="97">
        <f t="shared" si="0"/>
        <v>-50</v>
      </c>
      <c r="J67" s="147"/>
      <c r="K67" s="100"/>
    </row>
    <row r="68" spans="1:11" ht="25.5">
      <c r="A68" s="153" t="s">
        <v>226</v>
      </c>
      <c r="B68" s="108"/>
      <c r="C68" s="110" t="s">
        <v>357</v>
      </c>
      <c r="D68" s="110" t="s">
        <v>362</v>
      </c>
      <c r="E68" s="110">
        <v>10</v>
      </c>
      <c r="F68" s="110" t="s">
        <v>222</v>
      </c>
      <c r="G68" s="110"/>
      <c r="H68" s="147">
        <f>H69</f>
        <v>50</v>
      </c>
      <c r="I68" s="97">
        <f t="shared" si="0"/>
        <v>-50</v>
      </c>
      <c r="J68" s="147"/>
      <c r="K68" s="100"/>
    </row>
    <row r="69" spans="1:11" ht="18" customHeight="1">
      <c r="A69" s="107" t="s">
        <v>59</v>
      </c>
      <c r="B69" s="108"/>
      <c r="C69" s="110" t="s">
        <v>357</v>
      </c>
      <c r="D69" s="110" t="s">
        <v>362</v>
      </c>
      <c r="E69" s="110">
        <v>10</v>
      </c>
      <c r="F69" s="110" t="s">
        <v>222</v>
      </c>
      <c r="G69" s="110" t="s">
        <v>296</v>
      </c>
      <c r="H69" s="147">
        <v>50</v>
      </c>
      <c r="I69" s="97">
        <f t="shared" si="0"/>
        <v>-50</v>
      </c>
      <c r="J69" s="147"/>
      <c r="K69" s="100"/>
    </row>
    <row r="70" spans="1:11" ht="27" customHeight="1">
      <c r="A70" s="153" t="s">
        <v>229</v>
      </c>
      <c r="B70" s="108"/>
      <c r="C70" s="110" t="s">
        <v>357</v>
      </c>
      <c r="D70" s="110" t="s">
        <v>362</v>
      </c>
      <c r="E70" s="110">
        <v>10</v>
      </c>
      <c r="F70" s="110" t="s">
        <v>227</v>
      </c>
      <c r="G70" s="110"/>
      <c r="H70" s="147">
        <f>H71</f>
        <v>50</v>
      </c>
      <c r="I70" s="97">
        <f t="shared" si="0"/>
        <v>-50</v>
      </c>
      <c r="J70" s="147"/>
      <c r="K70" s="100"/>
    </row>
    <row r="71" spans="1:11" ht="18" customHeight="1">
      <c r="A71" s="107" t="s">
        <v>59</v>
      </c>
      <c r="B71" s="108"/>
      <c r="C71" s="110" t="s">
        <v>357</v>
      </c>
      <c r="D71" s="110" t="s">
        <v>362</v>
      </c>
      <c r="E71" s="110">
        <v>10</v>
      </c>
      <c r="F71" s="110" t="s">
        <v>227</v>
      </c>
      <c r="G71" s="110" t="s">
        <v>296</v>
      </c>
      <c r="H71" s="147">
        <v>50</v>
      </c>
      <c r="I71" s="97">
        <f t="shared" si="0"/>
        <v>-50</v>
      </c>
      <c r="J71" s="147"/>
      <c r="K71" s="100"/>
    </row>
    <row r="72" spans="1:11" ht="25.5">
      <c r="A72" s="153" t="s">
        <v>230</v>
      </c>
      <c r="B72" s="108"/>
      <c r="C72" s="110" t="s">
        <v>357</v>
      </c>
      <c r="D72" s="110" t="s">
        <v>362</v>
      </c>
      <c r="E72" s="110">
        <v>10</v>
      </c>
      <c r="F72" s="110" t="s">
        <v>228</v>
      </c>
      <c r="G72" s="110"/>
      <c r="H72" s="147">
        <f>H73</f>
        <v>50</v>
      </c>
      <c r="I72" s="97">
        <f t="shared" si="0"/>
        <v>-50</v>
      </c>
      <c r="J72" s="147"/>
      <c r="K72" s="100"/>
    </row>
    <row r="73" spans="1:11" ht="25.5">
      <c r="A73" s="107" t="s">
        <v>59</v>
      </c>
      <c r="B73" s="108"/>
      <c r="C73" s="110" t="s">
        <v>357</v>
      </c>
      <c r="D73" s="110" t="s">
        <v>362</v>
      </c>
      <c r="E73" s="110">
        <v>10</v>
      </c>
      <c r="F73" s="110" t="s">
        <v>228</v>
      </c>
      <c r="G73" s="110" t="s">
        <v>296</v>
      </c>
      <c r="H73" s="147">
        <v>50</v>
      </c>
      <c r="I73" s="97">
        <f t="shared" si="0"/>
        <v>-50</v>
      </c>
      <c r="J73" s="147"/>
      <c r="K73" s="100"/>
    </row>
    <row r="74" spans="1:11" ht="38.25">
      <c r="A74" s="153" t="s">
        <v>377</v>
      </c>
      <c r="B74" s="108"/>
      <c r="C74" s="110" t="s">
        <v>357</v>
      </c>
      <c r="D74" s="110" t="s">
        <v>362</v>
      </c>
      <c r="E74" s="110">
        <v>10</v>
      </c>
      <c r="F74" s="110" t="s">
        <v>376</v>
      </c>
      <c r="G74" s="110"/>
      <c r="H74" s="147">
        <f>H75</f>
        <v>50</v>
      </c>
      <c r="I74" s="97">
        <f t="shared" si="0"/>
        <v>-50</v>
      </c>
      <c r="J74" s="147"/>
      <c r="K74" s="100"/>
    </row>
    <row r="75" spans="1:11" ht="25.5">
      <c r="A75" s="107" t="s">
        <v>59</v>
      </c>
      <c r="B75" s="108"/>
      <c r="C75" s="110" t="s">
        <v>357</v>
      </c>
      <c r="D75" s="110" t="s">
        <v>362</v>
      </c>
      <c r="E75" s="110">
        <v>10</v>
      </c>
      <c r="F75" s="110" t="s">
        <v>376</v>
      </c>
      <c r="G75" s="110" t="s">
        <v>296</v>
      </c>
      <c r="H75" s="147">
        <v>50</v>
      </c>
      <c r="I75" s="97">
        <f aca="true" t="shared" si="3" ref="I75:I138">J75-H75</f>
        <v>-50</v>
      </c>
      <c r="J75" s="147"/>
      <c r="K75" s="100"/>
    </row>
    <row r="76" spans="1:11" ht="38.25">
      <c r="A76" s="153" t="s">
        <v>379</v>
      </c>
      <c r="B76" s="108"/>
      <c r="C76" s="110" t="s">
        <v>357</v>
      </c>
      <c r="D76" s="110" t="s">
        <v>362</v>
      </c>
      <c r="E76" s="110">
        <v>10</v>
      </c>
      <c r="F76" s="110" t="s">
        <v>378</v>
      </c>
      <c r="G76" s="110"/>
      <c r="H76" s="147">
        <f>H77</f>
        <v>50</v>
      </c>
      <c r="I76" s="97">
        <f t="shared" si="3"/>
        <v>-50</v>
      </c>
      <c r="J76" s="147"/>
      <c r="K76" s="100"/>
    </row>
    <row r="77" spans="1:11" ht="25.5">
      <c r="A77" s="107" t="s">
        <v>59</v>
      </c>
      <c r="B77" s="108"/>
      <c r="C77" s="110" t="s">
        <v>357</v>
      </c>
      <c r="D77" s="110" t="s">
        <v>362</v>
      </c>
      <c r="E77" s="110">
        <v>10</v>
      </c>
      <c r="F77" s="110" t="s">
        <v>378</v>
      </c>
      <c r="G77" s="110" t="s">
        <v>296</v>
      </c>
      <c r="H77" s="147">
        <v>50</v>
      </c>
      <c r="I77" s="97">
        <f t="shared" si="3"/>
        <v>-50</v>
      </c>
      <c r="J77" s="147"/>
      <c r="K77" s="100"/>
    </row>
    <row r="78" spans="1:12" ht="18" customHeight="1">
      <c r="A78" s="218" t="s">
        <v>175</v>
      </c>
      <c r="B78" s="219"/>
      <c r="C78" s="219"/>
      <c r="D78" s="219"/>
      <c r="E78" s="219"/>
      <c r="F78" s="219"/>
      <c r="G78" s="219"/>
      <c r="H78" s="143">
        <f>H84</f>
        <v>12811</v>
      </c>
      <c r="I78" s="97">
        <f t="shared" si="3"/>
        <v>6004.45</v>
      </c>
      <c r="J78" s="143">
        <f>J79+J84</f>
        <v>18815.45</v>
      </c>
      <c r="K78" s="99">
        <f>K79+K84</f>
        <v>18815.45</v>
      </c>
      <c r="L78" s="33">
        <f>K83+K88+K92+K95+K99</f>
        <v>18815.45</v>
      </c>
    </row>
    <row r="79" spans="1:11" ht="15" customHeight="1">
      <c r="A79" s="103" t="s">
        <v>267</v>
      </c>
      <c r="B79" s="104"/>
      <c r="C79" s="106" t="s">
        <v>20</v>
      </c>
      <c r="D79" s="106" t="s">
        <v>359</v>
      </c>
      <c r="E79" s="106"/>
      <c r="F79" s="106"/>
      <c r="G79" s="106"/>
      <c r="H79" s="143"/>
      <c r="I79" s="97">
        <f t="shared" si="3"/>
        <v>3911.17</v>
      </c>
      <c r="J79" s="147">
        <f aca="true" t="shared" si="4" ref="J79:K82">J80</f>
        <v>3911.17</v>
      </c>
      <c r="K79" s="100">
        <f t="shared" si="4"/>
        <v>3911.17</v>
      </c>
    </row>
    <row r="80" spans="1:11" ht="15" customHeight="1">
      <c r="A80" s="103" t="s">
        <v>268</v>
      </c>
      <c r="B80" s="108"/>
      <c r="C80" s="110" t="s">
        <v>20</v>
      </c>
      <c r="D80" s="110" t="s">
        <v>359</v>
      </c>
      <c r="E80" s="110" t="s">
        <v>365</v>
      </c>
      <c r="F80" s="110"/>
      <c r="G80" s="110"/>
      <c r="H80" s="143"/>
      <c r="I80" s="97">
        <f t="shared" si="3"/>
        <v>3911.17</v>
      </c>
      <c r="J80" s="147">
        <f t="shared" si="4"/>
        <v>3911.17</v>
      </c>
      <c r="K80" s="100">
        <f t="shared" si="4"/>
        <v>3911.17</v>
      </c>
    </row>
    <row r="81" spans="1:11" ht="15" customHeight="1">
      <c r="A81" s="112" t="s">
        <v>205</v>
      </c>
      <c r="B81" s="108"/>
      <c r="C81" s="110" t="s">
        <v>20</v>
      </c>
      <c r="D81" s="110" t="s">
        <v>359</v>
      </c>
      <c r="E81" s="110" t="s">
        <v>365</v>
      </c>
      <c r="F81" s="110" t="s">
        <v>206</v>
      </c>
      <c r="G81" s="110"/>
      <c r="H81" s="143"/>
      <c r="I81" s="97">
        <f t="shared" si="3"/>
        <v>3911.17</v>
      </c>
      <c r="J81" s="147">
        <f t="shared" si="4"/>
        <v>3911.17</v>
      </c>
      <c r="K81" s="100">
        <f t="shared" si="4"/>
        <v>3911.17</v>
      </c>
    </row>
    <row r="82" spans="1:11" ht="15" customHeight="1">
      <c r="A82" s="112" t="s">
        <v>274</v>
      </c>
      <c r="B82" s="108"/>
      <c r="C82" s="110" t="s">
        <v>20</v>
      </c>
      <c r="D82" s="110" t="s">
        <v>359</v>
      </c>
      <c r="E82" s="110" t="s">
        <v>365</v>
      </c>
      <c r="F82" s="110" t="s">
        <v>207</v>
      </c>
      <c r="G82" s="110"/>
      <c r="H82" s="143"/>
      <c r="I82" s="97">
        <f t="shared" si="3"/>
        <v>3911.17</v>
      </c>
      <c r="J82" s="147">
        <f t="shared" si="4"/>
        <v>3911.17</v>
      </c>
      <c r="K82" s="100">
        <f t="shared" si="4"/>
        <v>3911.17</v>
      </c>
    </row>
    <row r="83" spans="1:11" ht="15" customHeight="1">
      <c r="A83" s="107" t="s">
        <v>273</v>
      </c>
      <c r="B83" s="108"/>
      <c r="C83" s="110" t="s">
        <v>20</v>
      </c>
      <c r="D83" s="110" t="s">
        <v>359</v>
      </c>
      <c r="E83" s="110" t="s">
        <v>365</v>
      </c>
      <c r="F83" s="110" t="s">
        <v>207</v>
      </c>
      <c r="G83" s="110" t="s">
        <v>119</v>
      </c>
      <c r="H83" s="143"/>
      <c r="I83" s="97">
        <f t="shared" si="3"/>
        <v>3911.17</v>
      </c>
      <c r="J83" s="147">
        <v>3911.17</v>
      </c>
      <c r="K83" s="100">
        <v>3911.17</v>
      </c>
    </row>
    <row r="84" spans="1:11" ht="25.5">
      <c r="A84" s="103" t="s">
        <v>201</v>
      </c>
      <c r="B84" s="104"/>
      <c r="C84" s="106" t="s">
        <v>20</v>
      </c>
      <c r="D84" s="106" t="s">
        <v>368</v>
      </c>
      <c r="E84" s="106"/>
      <c r="F84" s="106" t="s">
        <v>172</v>
      </c>
      <c r="G84" s="106"/>
      <c r="H84" s="143">
        <f>H85</f>
        <v>12811</v>
      </c>
      <c r="I84" s="97">
        <f t="shared" si="3"/>
        <v>2093.28</v>
      </c>
      <c r="J84" s="147">
        <f>J85</f>
        <v>14904.28</v>
      </c>
      <c r="K84" s="100">
        <f>K85</f>
        <v>14904.28</v>
      </c>
    </row>
    <row r="85" spans="1:11" ht="25.5">
      <c r="A85" s="103" t="s">
        <v>200</v>
      </c>
      <c r="B85" s="104"/>
      <c r="C85" s="106" t="s">
        <v>20</v>
      </c>
      <c r="D85" s="106" t="s">
        <v>368</v>
      </c>
      <c r="E85" s="106" t="s">
        <v>364</v>
      </c>
      <c r="F85" s="106" t="s">
        <v>172</v>
      </c>
      <c r="G85" s="106"/>
      <c r="H85" s="143">
        <f>H86+H90+H93</f>
        <v>12811</v>
      </c>
      <c r="I85" s="97">
        <f t="shared" si="3"/>
        <v>2093.28</v>
      </c>
      <c r="J85" s="147">
        <f>J86+J90+J93+J97</f>
        <v>14904.28</v>
      </c>
      <c r="K85" s="147">
        <f>K86+K90+K93+K97</f>
        <v>14904.28</v>
      </c>
    </row>
    <row r="86" spans="1:11" ht="25.5">
      <c r="A86" s="107" t="s">
        <v>319</v>
      </c>
      <c r="B86" s="108"/>
      <c r="C86" s="110" t="s">
        <v>20</v>
      </c>
      <c r="D86" s="110" t="s">
        <v>368</v>
      </c>
      <c r="E86" s="110" t="s">
        <v>364</v>
      </c>
      <c r="F86" s="110" t="s">
        <v>320</v>
      </c>
      <c r="G86" s="110"/>
      <c r="H86" s="147">
        <f>H87</f>
        <v>11103</v>
      </c>
      <c r="I86" s="97">
        <f t="shared" si="3"/>
        <v>398.1</v>
      </c>
      <c r="J86" s="147">
        <f>J87</f>
        <v>11501.1</v>
      </c>
      <c r="K86" s="100">
        <f>K87</f>
        <v>11501.1</v>
      </c>
    </row>
    <row r="87" spans="1:11" ht="25.5">
      <c r="A87" s="107" t="s">
        <v>274</v>
      </c>
      <c r="B87" s="108"/>
      <c r="C87" s="110" t="s">
        <v>20</v>
      </c>
      <c r="D87" s="110" t="s">
        <v>368</v>
      </c>
      <c r="E87" s="110" t="s">
        <v>364</v>
      </c>
      <c r="F87" s="110" t="s">
        <v>163</v>
      </c>
      <c r="G87" s="110"/>
      <c r="H87" s="147">
        <f>H88+H89</f>
        <v>11103</v>
      </c>
      <c r="I87" s="97">
        <f t="shared" si="3"/>
        <v>398.1</v>
      </c>
      <c r="J87" s="147">
        <f>J88+J89</f>
        <v>11501.1</v>
      </c>
      <c r="K87" s="100">
        <f>K88+K89</f>
        <v>11501.1</v>
      </c>
    </row>
    <row r="88" spans="1:11" ht="12.75">
      <c r="A88" s="107" t="s">
        <v>273</v>
      </c>
      <c r="B88" s="108"/>
      <c r="C88" s="110" t="s">
        <v>20</v>
      </c>
      <c r="D88" s="110" t="s">
        <v>368</v>
      </c>
      <c r="E88" s="110" t="s">
        <v>364</v>
      </c>
      <c r="F88" s="110" t="s">
        <v>163</v>
      </c>
      <c r="G88" s="110" t="s">
        <v>119</v>
      </c>
      <c r="H88" s="147">
        <f>20616-10013</f>
        <v>10603</v>
      </c>
      <c r="I88" s="97">
        <f t="shared" si="3"/>
        <v>898.1</v>
      </c>
      <c r="J88" s="147">
        <v>11501.1</v>
      </c>
      <c r="K88" s="100">
        <v>11501.1</v>
      </c>
    </row>
    <row r="89" spans="1:11" ht="12.75">
      <c r="A89" s="107" t="s">
        <v>273</v>
      </c>
      <c r="B89" s="108"/>
      <c r="C89" s="110" t="s">
        <v>20</v>
      </c>
      <c r="D89" s="110" t="s">
        <v>368</v>
      </c>
      <c r="E89" s="110" t="s">
        <v>364</v>
      </c>
      <c r="F89" s="110" t="s">
        <v>97</v>
      </c>
      <c r="G89" s="110" t="s">
        <v>119</v>
      </c>
      <c r="H89" s="147">
        <v>500</v>
      </c>
      <c r="I89" s="97">
        <f t="shared" si="3"/>
        <v>-500</v>
      </c>
      <c r="J89" s="147"/>
      <c r="K89" s="100"/>
    </row>
    <row r="90" spans="1:11" ht="12.75">
      <c r="A90" s="107" t="s">
        <v>54</v>
      </c>
      <c r="B90" s="108"/>
      <c r="C90" s="110" t="s">
        <v>20</v>
      </c>
      <c r="D90" s="110" t="s">
        <v>368</v>
      </c>
      <c r="E90" s="110" t="s">
        <v>364</v>
      </c>
      <c r="F90" s="110" t="s">
        <v>55</v>
      </c>
      <c r="G90" s="110"/>
      <c r="H90" s="147">
        <f>H91</f>
        <v>1708</v>
      </c>
      <c r="I90" s="97">
        <f t="shared" si="3"/>
        <v>-360.82</v>
      </c>
      <c r="J90" s="147">
        <f>J91</f>
        <v>1347.18</v>
      </c>
      <c r="K90" s="100">
        <f>K91</f>
        <v>1347.18</v>
      </c>
    </row>
    <row r="91" spans="1:11" ht="25.5">
      <c r="A91" s="107" t="s">
        <v>274</v>
      </c>
      <c r="B91" s="108"/>
      <c r="C91" s="110" t="s">
        <v>20</v>
      </c>
      <c r="D91" s="110" t="s">
        <v>368</v>
      </c>
      <c r="E91" s="110" t="s">
        <v>364</v>
      </c>
      <c r="F91" s="110" t="s">
        <v>56</v>
      </c>
      <c r="G91" s="110"/>
      <c r="H91" s="147">
        <f>H92</f>
        <v>1708</v>
      </c>
      <c r="I91" s="97">
        <f t="shared" si="3"/>
        <v>-360.82</v>
      </c>
      <c r="J91" s="147">
        <f>J92</f>
        <v>1347.18</v>
      </c>
      <c r="K91" s="100">
        <f>K92</f>
        <v>1347.18</v>
      </c>
    </row>
    <row r="92" spans="1:11" ht="12.75">
      <c r="A92" s="107" t="s">
        <v>273</v>
      </c>
      <c r="B92" s="108"/>
      <c r="C92" s="110" t="s">
        <v>20</v>
      </c>
      <c r="D92" s="110" t="s">
        <v>368</v>
      </c>
      <c r="E92" s="110" t="s">
        <v>364</v>
      </c>
      <c r="F92" s="110" t="s">
        <v>56</v>
      </c>
      <c r="G92" s="110" t="s">
        <v>119</v>
      </c>
      <c r="H92" s="147">
        <f>5041-3333</f>
        <v>1708</v>
      </c>
      <c r="I92" s="97">
        <f t="shared" si="3"/>
        <v>-360.82</v>
      </c>
      <c r="J92" s="147">
        <v>1347.18</v>
      </c>
      <c r="K92" s="100">
        <v>1347.18</v>
      </c>
    </row>
    <row r="93" spans="1:11" ht="25.5">
      <c r="A93" s="107" t="s">
        <v>353</v>
      </c>
      <c r="B93" s="108"/>
      <c r="C93" s="110" t="s">
        <v>20</v>
      </c>
      <c r="D93" s="110" t="s">
        <v>368</v>
      </c>
      <c r="E93" s="110" t="s">
        <v>364</v>
      </c>
      <c r="F93" s="110" t="s">
        <v>354</v>
      </c>
      <c r="G93" s="110"/>
      <c r="H93" s="147">
        <f>H94</f>
        <v>0</v>
      </c>
      <c r="I93" s="97">
        <f t="shared" si="3"/>
        <v>56</v>
      </c>
      <c r="J93" s="147">
        <f>J94</f>
        <v>56</v>
      </c>
      <c r="K93" s="100">
        <f>K94</f>
        <v>56</v>
      </c>
    </row>
    <row r="94" spans="1:11" ht="25.5">
      <c r="A94" s="107" t="s">
        <v>355</v>
      </c>
      <c r="B94" s="108"/>
      <c r="C94" s="110" t="s">
        <v>20</v>
      </c>
      <c r="D94" s="110" t="s">
        <v>368</v>
      </c>
      <c r="E94" s="110" t="s">
        <v>364</v>
      </c>
      <c r="F94" s="110" t="s">
        <v>356</v>
      </c>
      <c r="G94" s="110"/>
      <c r="H94" s="147">
        <f>H95+H96</f>
        <v>0</v>
      </c>
      <c r="I94" s="97">
        <f t="shared" si="3"/>
        <v>56</v>
      </c>
      <c r="J94" s="147">
        <f>J95+J96</f>
        <v>56</v>
      </c>
      <c r="K94" s="100">
        <f>K95+K96</f>
        <v>56</v>
      </c>
    </row>
    <row r="95" spans="1:11" ht="12.75">
      <c r="A95" s="107" t="s">
        <v>273</v>
      </c>
      <c r="B95" s="108" t="s">
        <v>487</v>
      </c>
      <c r="C95" s="110" t="s">
        <v>20</v>
      </c>
      <c r="D95" s="110" t="s">
        <v>368</v>
      </c>
      <c r="E95" s="110" t="s">
        <v>364</v>
      </c>
      <c r="F95" s="110" t="s">
        <v>356</v>
      </c>
      <c r="G95" s="110" t="s">
        <v>119</v>
      </c>
      <c r="H95" s="147">
        <v>0</v>
      </c>
      <c r="I95" s="97">
        <f t="shared" si="3"/>
        <v>56</v>
      </c>
      <c r="J95" s="147">
        <v>56</v>
      </c>
      <c r="K95" s="100">
        <v>56</v>
      </c>
    </row>
    <row r="96" spans="1:11" ht="12.75">
      <c r="A96" s="107" t="s">
        <v>273</v>
      </c>
      <c r="B96" s="108"/>
      <c r="C96" s="110" t="s">
        <v>20</v>
      </c>
      <c r="D96" s="110" t="s">
        <v>368</v>
      </c>
      <c r="E96" s="110" t="s">
        <v>364</v>
      </c>
      <c r="F96" s="110" t="s">
        <v>339</v>
      </c>
      <c r="G96" s="110" t="s">
        <v>119</v>
      </c>
      <c r="H96" s="147">
        <v>0</v>
      </c>
      <c r="I96" s="97">
        <f t="shared" si="3"/>
        <v>0</v>
      </c>
      <c r="J96" s="147"/>
      <c r="K96" s="100"/>
    </row>
    <row r="97" spans="1:11" ht="12.75">
      <c r="A97" s="107" t="s">
        <v>388</v>
      </c>
      <c r="B97" s="108"/>
      <c r="C97" s="110" t="s">
        <v>20</v>
      </c>
      <c r="D97" s="110" t="s">
        <v>368</v>
      </c>
      <c r="E97" s="110" t="s">
        <v>364</v>
      </c>
      <c r="F97" s="110" t="s">
        <v>43</v>
      </c>
      <c r="G97" s="110"/>
      <c r="H97" s="147"/>
      <c r="I97" s="97">
        <f t="shared" si="3"/>
        <v>2000</v>
      </c>
      <c r="J97" s="100">
        <f>J98</f>
        <v>2000</v>
      </c>
      <c r="K97" s="100">
        <f>K98</f>
        <v>2000</v>
      </c>
    </row>
    <row r="98" spans="1:12" ht="12.75">
      <c r="A98" s="107" t="s">
        <v>529</v>
      </c>
      <c r="B98" s="108"/>
      <c r="C98" s="110" t="s">
        <v>20</v>
      </c>
      <c r="D98" s="110" t="s">
        <v>368</v>
      </c>
      <c r="E98" s="110" t="s">
        <v>364</v>
      </c>
      <c r="F98" s="110" t="s">
        <v>528</v>
      </c>
      <c r="G98" s="110"/>
      <c r="H98" s="147"/>
      <c r="I98" s="97">
        <f t="shared" si="3"/>
        <v>2000</v>
      </c>
      <c r="J98" s="100">
        <f>J99</f>
        <v>2000</v>
      </c>
      <c r="K98" s="100">
        <f>K99</f>
        <v>2000</v>
      </c>
      <c r="L98" s="33">
        <f>K100-L100</f>
        <v>12773.47</v>
      </c>
    </row>
    <row r="99" spans="1:11" ht="12.75">
      <c r="A99" s="107" t="s">
        <v>273</v>
      </c>
      <c r="B99" s="108"/>
      <c r="C99" s="110" t="s">
        <v>20</v>
      </c>
      <c r="D99" s="110" t="s">
        <v>368</v>
      </c>
      <c r="E99" s="110" t="s">
        <v>364</v>
      </c>
      <c r="F99" s="110" t="s">
        <v>528</v>
      </c>
      <c r="G99" s="110" t="s">
        <v>119</v>
      </c>
      <c r="H99" s="147"/>
      <c r="I99" s="97">
        <f t="shared" si="3"/>
        <v>2000</v>
      </c>
      <c r="J99" s="100">
        <v>2000</v>
      </c>
      <c r="K99" s="100">
        <v>2000</v>
      </c>
    </row>
    <row r="100" spans="1:12" ht="30" customHeight="1">
      <c r="A100" s="216" t="s">
        <v>176</v>
      </c>
      <c r="B100" s="217"/>
      <c r="C100" s="217"/>
      <c r="D100" s="217"/>
      <c r="E100" s="217"/>
      <c r="F100" s="217"/>
      <c r="G100" s="217"/>
      <c r="H100" s="143">
        <f>H101+H164+H155</f>
        <v>265179.12</v>
      </c>
      <c r="I100" s="97">
        <f t="shared" si="3"/>
        <v>40487.45</v>
      </c>
      <c r="J100" s="143">
        <f>J101+J164+J190</f>
        <v>305666.57</v>
      </c>
      <c r="K100" s="99">
        <f>K101+K164+K190</f>
        <v>295394.67</v>
      </c>
      <c r="L100" s="33">
        <f>K105+K106+K108+K111+K112+K113+K123+K131+K141+K143+K148+K151+K154+K172+K182+K187+K194+K198</f>
        <v>282621.2</v>
      </c>
    </row>
    <row r="101" spans="1:12" ht="25.5">
      <c r="A101" s="103" t="s">
        <v>267</v>
      </c>
      <c r="B101" s="104"/>
      <c r="C101" s="106" t="s">
        <v>335</v>
      </c>
      <c r="D101" s="106" t="s">
        <v>359</v>
      </c>
      <c r="E101" s="106" t="s">
        <v>68</v>
      </c>
      <c r="F101" s="106" t="s">
        <v>172</v>
      </c>
      <c r="G101" s="110"/>
      <c r="H101" s="143">
        <f>H102+H127+H144</f>
        <v>239990.92</v>
      </c>
      <c r="I101" s="97">
        <f t="shared" si="3"/>
        <v>41638.85</v>
      </c>
      <c r="J101" s="147">
        <f>J102+J127+J144</f>
        <v>281629.77</v>
      </c>
      <c r="K101" s="100">
        <f>K102+K127+K144</f>
        <v>270553.87</v>
      </c>
      <c r="L101" s="33">
        <f>K106+K108+K131+K141+K143+K148+K154+K194+K198+K117</f>
        <v>70942.87</v>
      </c>
    </row>
    <row r="102" spans="1:12" ht="25.5">
      <c r="A102" s="103" t="s">
        <v>268</v>
      </c>
      <c r="B102" s="104"/>
      <c r="C102" s="106" t="s">
        <v>335</v>
      </c>
      <c r="D102" s="106" t="s">
        <v>359</v>
      </c>
      <c r="E102" s="106" t="s">
        <v>365</v>
      </c>
      <c r="F102" s="106" t="s">
        <v>172</v>
      </c>
      <c r="G102" s="110"/>
      <c r="H102" s="143">
        <f>H103+H119+H115</f>
        <v>227462.12</v>
      </c>
      <c r="I102" s="97">
        <f t="shared" si="3"/>
        <v>41780.39</v>
      </c>
      <c r="J102" s="147">
        <f>J103+J115+J119+J122+J124</f>
        <v>269242.51</v>
      </c>
      <c r="K102" s="147">
        <f>K103+K115+K119+K122+K124</f>
        <v>258166.61</v>
      </c>
      <c r="L102" s="59"/>
    </row>
    <row r="103" spans="1:11" ht="25.5">
      <c r="A103" s="107" t="s">
        <v>269</v>
      </c>
      <c r="B103" s="108"/>
      <c r="C103" s="110" t="s">
        <v>335</v>
      </c>
      <c r="D103" s="110" t="s">
        <v>359</v>
      </c>
      <c r="E103" s="110" t="s">
        <v>365</v>
      </c>
      <c r="F103" s="110" t="s">
        <v>270</v>
      </c>
      <c r="G103" s="110"/>
      <c r="H103" s="147">
        <f>H104</f>
        <v>213688.12</v>
      </c>
      <c r="I103" s="97">
        <f t="shared" si="3"/>
        <v>31330.92</v>
      </c>
      <c r="J103" s="147">
        <f>J104</f>
        <v>245019.04</v>
      </c>
      <c r="K103" s="100">
        <f>K104</f>
        <v>245393.14</v>
      </c>
    </row>
    <row r="104" spans="1:11" ht="25.5">
      <c r="A104" s="107" t="s">
        <v>274</v>
      </c>
      <c r="B104" s="108"/>
      <c r="C104" s="110" t="s">
        <v>335</v>
      </c>
      <c r="D104" s="110" t="s">
        <v>359</v>
      </c>
      <c r="E104" s="110" t="s">
        <v>365</v>
      </c>
      <c r="F104" s="110" t="s">
        <v>271</v>
      </c>
      <c r="G104" s="110"/>
      <c r="H104" s="147">
        <f>H105+H106+H107+H109+H110+H111+H112+H113+H114</f>
        <v>213688.12</v>
      </c>
      <c r="I104" s="97">
        <f t="shared" si="3"/>
        <v>31330.92</v>
      </c>
      <c r="J104" s="147">
        <f>J105+J106+J107+J107+J108+J109+J110+J111+J112+J113</f>
        <v>245019.04</v>
      </c>
      <c r="K104" s="147">
        <f>K105+K106+K107+K107+K108+K109+K110+K111+K112+K113</f>
        <v>245393.14</v>
      </c>
    </row>
    <row r="105" spans="1:11" ht="12.75">
      <c r="A105" s="107" t="s">
        <v>273</v>
      </c>
      <c r="B105" s="108">
        <v>934</v>
      </c>
      <c r="C105" s="110" t="s">
        <v>335</v>
      </c>
      <c r="D105" s="110" t="s">
        <v>202</v>
      </c>
      <c r="E105" s="110" t="s">
        <v>365</v>
      </c>
      <c r="F105" s="110" t="s">
        <v>271</v>
      </c>
      <c r="G105" s="110" t="s">
        <v>119</v>
      </c>
      <c r="H105" s="147">
        <v>171037.4</v>
      </c>
      <c r="I105" s="97">
        <f t="shared" si="3"/>
        <v>21338.6</v>
      </c>
      <c r="J105" s="147">
        <v>192376</v>
      </c>
      <c r="K105" s="147">
        <v>192376</v>
      </c>
    </row>
    <row r="106" spans="1:11" ht="12.75">
      <c r="A106" s="107" t="s">
        <v>273</v>
      </c>
      <c r="B106" s="108"/>
      <c r="C106" s="110" t="s">
        <v>335</v>
      </c>
      <c r="D106" s="110" t="s">
        <v>202</v>
      </c>
      <c r="E106" s="110" t="s">
        <v>365</v>
      </c>
      <c r="F106" s="110" t="s">
        <v>203</v>
      </c>
      <c r="G106" s="110" t="s">
        <v>119</v>
      </c>
      <c r="H106" s="147">
        <f>17372.9+677.4+7000-253.98+43.4</f>
        <v>24839.72</v>
      </c>
      <c r="I106" s="97">
        <f t="shared" si="3"/>
        <v>11767.12</v>
      </c>
      <c r="J106" s="147">
        <f>31226.84+1380+4000</f>
        <v>36606.84</v>
      </c>
      <c r="K106" s="147">
        <f>31226.84+1380+4000</f>
        <v>36606.84</v>
      </c>
    </row>
    <row r="107" spans="1:11" ht="12.75">
      <c r="A107" s="107" t="s">
        <v>429</v>
      </c>
      <c r="B107" s="108"/>
      <c r="C107" s="110" t="s">
        <v>335</v>
      </c>
      <c r="D107" s="110" t="s">
        <v>202</v>
      </c>
      <c r="E107" s="110" t="s">
        <v>365</v>
      </c>
      <c r="F107" s="110" t="s">
        <v>340</v>
      </c>
      <c r="G107" s="110" t="s">
        <v>119</v>
      </c>
      <c r="H107" s="147">
        <f>7430-150</f>
        <v>7280</v>
      </c>
      <c r="I107" s="97">
        <f t="shared" si="3"/>
        <v>-7280</v>
      </c>
      <c r="J107" s="147"/>
      <c r="K107" s="147"/>
    </row>
    <row r="108" spans="1:11" ht="12.75">
      <c r="A108" s="107" t="s">
        <v>429</v>
      </c>
      <c r="B108" s="108"/>
      <c r="C108" s="110" t="s">
        <v>335</v>
      </c>
      <c r="D108" s="110" t="s">
        <v>202</v>
      </c>
      <c r="E108" s="110" t="s">
        <v>365</v>
      </c>
      <c r="F108" s="110" t="s">
        <v>340</v>
      </c>
      <c r="G108" s="110" t="s">
        <v>119</v>
      </c>
      <c r="H108" s="147"/>
      <c r="I108" s="97">
        <f t="shared" si="3"/>
        <v>8762</v>
      </c>
      <c r="J108" s="147">
        <v>8762</v>
      </c>
      <c r="K108" s="147">
        <v>8762</v>
      </c>
    </row>
    <row r="109" spans="1:11" ht="12.75">
      <c r="A109" s="107" t="s">
        <v>429</v>
      </c>
      <c r="B109" s="108"/>
      <c r="C109" s="110" t="s">
        <v>335</v>
      </c>
      <c r="D109" s="110" t="s">
        <v>202</v>
      </c>
      <c r="E109" s="110" t="s">
        <v>365</v>
      </c>
      <c r="F109" s="110" t="s">
        <v>383</v>
      </c>
      <c r="G109" s="110" t="s">
        <v>119</v>
      </c>
      <c r="H109" s="147">
        <v>0</v>
      </c>
      <c r="I109" s="97">
        <f t="shared" si="3"/>
        <v>0</v>
      </c>
      <c r="J109" s="147"/>
      <c r="K109" s="100"/>
    </row>
    <row r="110" spans="1:11" ht="12.75">
      <c r="A110" s="107" t="s">
        <v>273</v>
      </c>
      <c r="B110" s="108">
        <v>919</v>
      </c>
      <c r="C110" s="110" t="s">
        <v>335</v>
      </c>
      <c r="D110" s="110" t="s">
        <v>202</v>
      </c>
      <c r="E110" s="110" t="s">
        <v>365</v>
      </c>
      <c r="F110" s="110" t="s">
        <v>384</v>
      </c>
      <c r="G110" s="110" t="s">
        <v>119</v>
      </c>
      <c r="H110" s="147"/>
      <c r="I110" s="97">
        <f t="shared" si="3"/>
        <v>0</v>
      </c>
      <c r="J110" s="147"/>
      <c r="K110" s="100"/>
    </row>
    <row r="111" spans="1:11" ht="12.75">
      <c r="A111" s="107" t="s">
        <v>273</v>
      </c>
      <c r="B111" s="108">
        <v>917</v>
      </c>
      <c r="C111" s="110" t="s">
        <v>335</v>
      </c>
      <c r="D111" s="110" t="s">
        <v>202</v>
      </c>
      <c r="E111" s="110" t="s">
        <v>365</v>
      </c>
      <c r="F111" s="110" t="s">
        <v>385</v>
      </c>
      <c r="G111" s="110" t="s">
        <v>119</v>
      </c>
      <c r="H111" s="147">
        <v>2883.6</v>
      </c>
      <c r="I111" s="97">
        <f t="shared" si="3"/>
        <v>828.2</v>
      </c>
      <c r="J111" s="147">
        <v>3711.8</v>
      </c>
      <c r="K111" s="100">
        <v>3797.3</v>
      </c>
    </row>
    <row r="112" spans="1:11" ht="51">
      <c r="A112" s="107" t="s">
        <v>18</v>
      </c>
      <c r="B112" s="108">
        <v>918</v>
      </c>
      <c r="C112" s="110" t="s">
        <v>335</v>
      </c>
      <c r="D112" s="110" t="s">
        <v>202</v>
      </c>
      <c r="E112" s="110" t="s">
        <v>365</v>
      </c>
      <c r="F112" s="110" t="s">
        <v>386</v>
      </c>
      <c r="G112" s="110" t="s">
        <v>119</v>
      </c>
      <c r="H112" s="147">
        <v>0</v>
      </c>
      <c r="I112" s="97">
        <f t="shared" si="3"/>
        <v>676.8</v>
      </c>
      <c r="J112" s="147">
        <v>676.8</v>
      </c>
      <c r="K112" s="100">
        <v>743.2</v>
      </c>
    </row>
    <row r="113" spans="1:11" ht="12.75">
      <c r="A113" s="107" t="s">
        <v>273</v>
      </c>
      <c r="B113" s="108">
        <v>902</v>
      </c>
      <c r="C113" s="110" t="s">
        <v>335</v>
      </c>
      <c r="D113" s="110" t="s">
        <v>202</v>
      </c>
      <c r="E113" s="110" t="s">
        <v>365</v>
      </c>
      <c r="F113" s="110" t="s">
        <v>390</v>
      </c>
      <c r="G113" s="110" t="s">
        <v>119</v>
      </c>
      <c r="H113" s="147">
        <v>2384.3</v>
      </c>
      <c r="I113" s="97">
        <f t="shared" si="3"/>
        <v>501.3</v>
      </c>
      <c r="J113" s="147">
        <v>2885.6</v>
      </c>
      <c r="K113" s="100">
        <v>3107.8</v>
      </c>
    </row>
    <row r="114" spans="1:11" ht="12.75">
      <c r="A114" s="107" t="s">
        <v>273</v>
      </c>
      <c r="B114" s="108"/>
      <c r="C114" s="110" t="s">
        <v>335</v>
      </c>
      <c r="D114" s="110" t="s">
        <v>202</v>
      </c>
      <c r="E114" s="110" t="s">
        <v>365</v>
      </c>
      <c r="F114" s="110" t="s">
        <v>391</v>
      </c>
      <c r="G114" s="110" t="s">
        <v>119</v>
      </c>
      <c r="H114" s="147">
        <f>6282-1018.9</f>
        <v>5263.1</v>
      </c>
      <c r="I114" s="97">
        <f t="shared" si="3"/>
        <v>-5263.1</v>
      </c>
      <c r="J114" s="147"/>
      <c r="K114" s="100"/>
    </row>
    <row r="115" spans="1:11" ht="12.75">
      <c r="A115" s="112" t="s">
        <v>205</v>
      </c>
      <c r="B115" s="113"/>
      <c r="C115" s="111" t="s">
        <v>335</v>
      </c>
      <c r="D115" s="111" t="s">
        <v>359</v>
      </c>
      <c r="E115" s="111" t="s">
        <v>365</v>
      </c>
      <c r="F115" s="111" t="s">
        <v>206</v>
      </c>
      <c r="G115" s="111"/>
      <c r="H115" s="147">
        <f>H116</f>
        <v>13774</v>
      </c>
      <c r="I115" s="97">
        <f t="shared" si="3"/>
        <v>-1000.53</v>
      </c>
      <c r="J115" s="147">
        <f>+J116</f>
        <v>12773.47</v>
      </c>
      <c r="K115" s="100">
        <f>+K116</f>
        <v>12773.47</v>
      </c>
    </row>
    <row r="116" spans="1:11" ht="25.5">
      <c r="A116" s="112" t="s">
        <v>274</v>
      </c>
      <c r="B116" s="113"/>
      <c r="C116" s="111" t="s">
        <v>335</v>
      </c>
      <c r="D116" s="111" t="s">
        <v>359</v>
      </c>
      <c r="E116" s="111" t="s">
        <v>365</v>
      </c>
      <c r="F116" s="111" t="s">
        <v>207</v>
      </c>
      <c r="G116" s="111"/>
      <c r="H116" s="147">
        <f>H117+H118</f>
        <v>13774</v>
      </c>
      <c r="I116" s="97">
        <f t="shared" si="3"/>
        <v>-1000.53</v>
      </c>
      <c r="J116" s="147">
        <f>J117+J118</f>
        <v>12773.47</v>
      </c>
      <c r="K116" s="100">
        <f>K117+K118</f>
        <v>12773.47</v>
      </c>
    </row>
    <row r="117" spans="1:11" ht="12.75">
      <c r="A117" s="112" t="s">
        <v>273</v>
      </c>
      <c r="B117" s="113"/>
      <c r="C117" s="111" t="s">
        <v>335</v>
      </c>
      <c r="D117" s="111" t="s">
        <v>359</v>
      </c>
      <c r="E117" s="111" t="s">
        <v>365</v>
      </c>
      <c r="F117" s="111" t="s">
        <v>207</v>
      </c>
      <c r="G117" s="111" t="s">
        <v>119</v>
      </c>
      <c r="H117" s="147">
        <f>6026+2794+5804-1000</f>
        <v>13624</v>
      </c>
      <c r="I117" s="97">
        <f t="shared" si="3"/>
        <v>-850.53</v>
      </c>
      <c r="J117" s="147">
        <f>6084.96+6688.51</f>
        <v>12773.47</v>
      </c>
      <c r="K117" s="147">
        <f>6084.96+6688.51</f>
        <v>12773.47</v>
      </c>
    </row>
    <row r="118" spans="1:11" ht="12.75">
      <c r="A118" s="112" t="s">
        <v>273</v>
      </c>
      <c r="B118" s="113"/>
      <c r="C118" s="111" t="s">
        <v>335</v>
      </c>
      <c r="D118" s="111" t="s">
        <v>359</v>
      </c>
      <c r="E118" s="111" t="s">
        <v>365</v>
      </c>
      <c r="F118" s="111" t="s">
        <v>321</v>
      </c>
      <c r="G118" s="111" t="s">
        <v>119</v>
      </c>
      <c r="H118" s="147">
        <v>150</v>
      </c>
      <c r="I118" s="97">
        <f t="shared" si="3"/>
        <v>-150</v>
      </c>
      <c r="J118" s="147"/>
      <c r="K118" s="100"/>
    </row>
    <row r="119" spans="1:11" ht="25.5">
      <c r="A119" s="107" t="s">
        <v>63</v>
      </c>
      <c r="B119" s="108"/>
      <c r="C119" s="110" t="s">
        <v>335</v>
      </c>
      <c r="D119" s="110" t="s">
        <v>359</v>
      </c>
      <c r="E119" s="110" t="s">
        <v>365</v>
      </c>
      <c r="F119" s="110" t="s">
        <v>64</v>
      </c>
      <c r="G119" s="110"/>
      <c r="H119" s="147">
        <f>H120</f>
        <v>0</v>
      </c>
      <c r="I119" s="97">
        <f t="shared" si="3"/>
        <v>0</v>
      </c>
      <c r="J119" s="147">
        <f>J120</f>
        <v>0</v>
      </c>
      <c r="K119" s="100">
        <f>K120</f>
        <v>0</v>
      </c>
    </row>
    <row r="120" spans="1:11" ht="25.5">
      <c r="A120" s="107" t="s">
        <v>204</v>
      </c>
      <c r="B120" s="108"/>
      <c r="C120" s="110" t="s">
        <v>335</v>
      </c>
      <c r="D120" s="110" t="s">
        <v>359</v>
      </c>
      <c r="E120" s="110" t="s">
        <v>365</v>
      </c>
      <c r="F120" s="110" t="s">
        <v>208</v>
      </c>
      <c r="G120" s="110"/>
      <c r="H120" s="147">
        <f>H121</f>
        <v>0</v>
      </c>
      <c r="I120" s="97">
        <f t="shared" si="3"/>
        <v>0</v>
      </c>
      <c r="J120" s="147">
        <f>J121</f>
        <v>0</v>
      </c>
      <c r="K120" s="100">
        <f>K121</f>
        <v>0</v>
      </c>
    </row>
    <row r="121" spans="1:11" ht="12.75">
      <c r="A121" s="107" t="s">
        <v>273</v>
      </c>
      <c r="B121" s="108" t="s">
        <v>488</v>
      </c>
      <c r="C121" s="110" t="s">
        <v>335</v>
      </c>
      <c r="D121" s="110" t="s">
        <v>359</v>
      </c>
      <c r="E121" s="110" t="s">
        <v>365</v>
      </c>
      <c r="F121" s="110" t="s">
        <v>208</v>
      </c>
      <c r="G121" s="110" t="s">
        <v>119</v>
      </c>
      <c r="H121" s="147"/>
      <c r="I121" s="97">
        <f t="shared" si="3"/>
        <v>0</v>
      </c>
      <c r="J121" s="147">
        <v>0</v>
      </c>
      <c r="K121" s="100">
        <v>0</v>
      </c>
    </row>
    <row r="122" spans="1:11" ht="38.25">
      <c r="A122" s="107" t="s">
        <v>526</v>
      </c>
      <c r="B122" s="108"/>
      <c r="C122" s="110" t="s">
        <v>335</v>
      </c>
      <c r="D122" s="110" t="s">
        <v>359</v>
      </c>
      <c r="E122" s="110" t="s">
        <v>365</v>
      </c>
      <c r="F122" s="110" t="s">
        <v>525</v>
      </c>
      <c r="G122" s="110" t="s">
        <v>119</v>
      </c>
      <c r="H122" s="147"/>
      <c r="I122" s="97">
        <f t="shared" si="3"/>
        <v>11450</v>
      </c>
      <c r="J122" s="147">
        <f>J123</f>
        <v>11450</v>
      </c>
      <c r="K122" s="147">
        <f>K123</f>
        <v>0</v>
      </c>
    </row>
    <row r="123" spans="1:11" ht="12.75">
      <c r="A123" s="107" t="s">
        <v>273</v>
      </c>
      <c r="B123" s="108"/>
      <c r="C123" s="110" t="s">
        <v>335</v>
      </c>
      <c r="D123" s="110" t="s">
        <v>359</v>
      </c>
      <c r="E123" s="110" t="s">
        <v>365</v>
      </c>
      <c r="F123" s="110" t="s">
        <v>525</v>
      </c>
      <c r="G123" s="110" t="s">
        <v>119</v>
      </c>
      <c r="H123" s="147"/>
      <c r="I123" s="97">
        <f t="shared" si="3"/>
        <v>11450</v>
      </c>
      <c r="J123" s="147">
        <v>11450</v>
      </c>
      <c r="K123" s="100"/>
    </row>
    <row r="124" spans="1:11" ht="25.5">
      <c r="A124" s="103" t="s">
        <v>42</v>
      </c>
      <c r="B124" s="108"/>
      <c r="C124" s="110" t="s">
        <v>335</v>
      </c>
      <c r="D124" s="110" t="s">
        <v>359</v>
      </c>
      <c r="E124" s="110" t="s">
        <v>365</v>
      </c>
      <c r="F124" s="110" t="s">
        <v>43</v>
      </c>
      <c r="G124" s="110"/>
      <c r="H124" s="147"/>
      <c r="I124" s="97">
        <f t="shared" si="3"/>
        <v>0</v>
      </c>
      <c r="J124" s="147">
        <f>J125</f>
        <v>0</v>
      </c>
      <c r="K124" s="147">
        <f>K125</f>
        <v>0</v>
      </c>
    </row>
    <row r="125" spans="1:11" ht="25.5">
      <c r="A125" s="107" t="s">
        <v>537</v>
      </c>
      <c r="B125" s="108"/>
      <c r="C125" s="110" t="s">
        <v>335</v>
      </c>
      <c r="D125" s="110" t="s">
        <v>359</v>
      </c>
      <c r="E125" s="110" t="s">
        <v>365</v>
      </c>
      <c r="F125" s="110" t="s">
        <v>536</v>
      </c>
      <c r="G125" s="110"/>
      <c r="H125" s="147"/>
      <c r="I125" s="97">
        <f t="shared" si="3"/>
        <v>0</v>
      </c>
      <c r="J125" s="147">
        <f>J126</f>
        <v>0</v>
      </c>
      <c r="K125" s="147">
        <f>K126</f>
        <v>0</v>
      </c>
    </row>
    <row r="126" spans="1:11" ht="25.5">
      <c r="A126" s="107" t="s">
        <v>429</v>
      </c>
      <c r="B126" s="108"/>
      <c r="C126" s="110" t="s">
        <v>335</v>
      </c>
      <c r="D126" s="110" t="s">
        <v>359</v>
      </c>
      <c r="E126" s="110" t="s">
        <v>365</v>
      </c>
      <c r="F126" s="110" t="s">
        <v>536</v>
      </c>
      <c r="G126" s="110" t="s">
        <v>119</v>
      </c>
      <c r="H126" s="147"/>
      <c r="I126" s="97">
        <f t="shared" si="3"/>
        <v>0</v>
      </c>
      <c r="J126" s="147"/>
      <c r="K126" s="154"/>
    </row>
    <row r="127" spans="1:11" ht="25.5">
      <c r="A127" s="103" t="s">
        <v>116</v>
      </c>
      <c r="B127" s="104"/>
      <c r="C127" s="106" t="s">
        <v>335</v>
      </c>
      <c r="D127" s="106" t="s">
        <v>359</v>
      </c>
      <c r="E127" s="106" t="s">
        <v>359</v>
      </c>
      <c r="F127" s="106" t="s">
        <v>172</v>
      </c>
      <c r="G127" s="106"/>
      <c r="H127" s="143">
        <f>H132+H135</f>
        <v>1242</v>
      </c>
      <c r="I127" s="97">
        <f t="shared" si="3"/>
        <v>577</v>
      </c>
      <c r="J127" s="147">
        <f>J128+J135+J139</f>
        <v>1819</v>
      </c>
      <c r="K127" s="147">
        <f>K128+K135+K139</f>
        <v>1819</v>
      </c>
    </row>
    <row r="128" spans="1:11" ht="25.5">
      <c r="A128" s="155" t="s">
        <v>288</v>
      </c>
      <c r="B128" s="156"/>
      <c r="C128" s="110" t="s">
        <v>335</v>
      </c>
      <c r="D128" s="110" t="s">
        <v>359</v>
      </c>
      <c r="E128" s="110" t="s">
        <v>359</v>
      </c>
      <c r="F128" s="110" t="s">
        <v>250</v>
      </c>
      <c r="G128" s="110"/>
      <c r="H128" s="143"/>
      <c r="I128" s="97">
        <f t="shared" si="3"/>
        <v>1000</v>
      </c>
      <c r="J128" s="100">
        <f aca="true" t="shared" si="5" ref="J128:K130">J129</f>
        <v>1000</v>
      </c>
      <c r="K128" s="100">
        <f t="shared" si="5"/>
        <v>1000</v>
      </c>
    </row>
    <row r="129" spans="1:11" ht="51">
      <c r="A129" s="155" t="s">
        <v>184</v>
      </c>
      <c r="B129" s="156"/>
      <c r="C129" s="110" t="s">
        <v>335</v>
      </c>
      <c r="D129" s="110" t="s">
        <v>359</v>
      </c>
      <c r="E129" s="110" t="s">
        <v>359</v>
      </c>
      <c r="F129" s="110" t="s">
        <v>190</v>
      </c>
      <c r="G129" s="110"/>
      <c r="H129" s="143"/>
      <c r="I129" s="97">
        <f t="shared" si="3"/>
        <v>1000</v>
      </c>
      <c r="J129" s="100">
        <f t="shared" si="5"/>
        <v>1000</v>
      </c>
      <c r="K129" s="100">
        <f t="shared" si="5"/>
        <v>1000</v>
      </c>
    </row>
    <row r="130" spans="1:11" ht="38.25">
      <c r="A130" s="155" t="s">
        <v>216</v>
      </c>
      <c r="B130" s="156"/>
      <c r="C130" s="110" t="s">
        <v>335</v>
      </c>
      <c r="D130" s="110" t="s">
        <v>359</v>
      </c>
      <c r="E130" s="110" t="s">
        <v>359</v>
      </c>
      <c r="F130" s="110" t="s">
        <v>217</v>
      </c>
      <c r="G130" s="110"/>
      <c r="H130" s="143"/>
      <c r="I130" s="97">
        <f t="shared" si="3"/>
        <v>1000</v>
      </c>
      <c r="J130" s="100">
        <f t="shared" si="5"/>
        <v>1000</v>
      </c>
      <c r="K130" s="100">
        <f t="shared" si="5"/>
        <v>1000</v>
      </c>
    </row>
    <row r="131" spans="1:11" ht="12.75">
      <c r="A131" s="107" t="s">
        <v>534</v>
      </c>
      <c r="B131" s="156"/>
      <c r="C131" s="110" t="s">
        <v>335</v>
      </c>
      <c r="D131" s="110" t="s">
        <v>359</v>
      </c>
      <c r="E131" s="110" t="s">
        <v>359</v>
      </c>
      <c r="F131" s="110" t="s">
        <v>217</v>
      </c>
      <c r="G131" s="110" t="s">
        <v>245</v>
      </c>
      <c r="H131" s="143"/>
      <c r="I131" s="97">
        <f t="shared" si="3"/>
        <v>1000</v>
      </c>
      <c r="J131" s="100">
        <v>1000</v>
      </c>
      <c r="K131" s="100">
        <v>1000</v>
      </c>
    </row>
    <row r="132" spans="1:11" ht="25.5">
      <c r="A132" s="107" t="s">
        <v>117</v>
      </c>
      <c r="B132" s="104"/>
      <c r="C132" s="110" t="s">
        <v>335</v>
      </c>
      <c r="D132" s="110" t="s">
        <v>359</v>
      </c>
      <c r="E132" s="110" t="s">
        <v>359</v>
      </c>
      <c r="F132" s="110" t="s">
        <v>118</v>
      </c>
      <c r="G132" s="106"/>
      <c r="H132" s="150">
        <f>H133</f>
        <v>200</v>
      </c>
      <c r="I132" s="97">
        <f t="shared" si="3"/>
        <v>-200</v>
      </c>
      <c r="J132" s="147"/>
      <c r="K132" s="100"/>
    </row>
    <row r="133" spans="1:11" ht="12.75">
      <c r="A133" s="107" t="s">
        <v>336</v>
      </c>
      <c r="B133" s="104"/>
      <c r="C133" s="110" t="s">
        <v>335</v>
      </c>
      <c r="D133" s="110" t="s">
        <v>359</v>
      </c>
      <c r="E133" s="110" t="s">
        <v>359</v>
      </c>
      <c r="F133" s="110" t="s">
        <v>337</v>
      </c>
      <c r="G133" s="106"/>
      <c r="H133" s="150">
        <f>H134</f>
        <v>200</v>
      </c>
      <c r="I133" s="97">
        <f t="shared" si="3"/>
        <v>-200</v>
      </c>
      <c r="J133" s="147"/>
      <c r="K133" s="100"/>
    </row>
    <row r="134" spans="1:11" ht="18" customHeight="1">
      <c r="A134" s="107" t="s">
        <v>59</v>
      </c>
      <c r="B134" s="104"/>
      <c r="C134" s="110" t="s">
        <v>335</v>
      </c>
      <c r="D134" s="110" t="s">
        <v>359</v>
      </c>
      <c r="E134" s="110" t="s">
        <v>359</v>
      </c>
      <c r="F134" s="110" t="s">
        <v>337</v>
      </c>
      <c r="G134" s="110" t="s">
        <v>296</v>
      </c>
      <c r="H134" s="150">
        <v>200</v>
      </c>
      <c r="I134" s="97">
        <f t="shared" si="3"/>
        <v>-200</v>
      </c>
      <c r="J134" s="147"/>
      <c r="K134" s="100"/>
    </row>
    <row r="135" spans="1:11" ht="14.25" customHeight="1">
      <c r="A135" s="107" t="s">
        <v>338</v>
      </c>
      <c r="B135" s="108"/>
      <c r="C135" s="110" t="s">
        <v>335</v>
      </c>
      <c r="D135" s="110" t="s">
        <v>359</v>
      </c>
      <c r="E135" s="110" t="s">
        <v>359</v>
      </c>
      <c r="F135" s="110" t="s">
        <v>264</v>
      </c>
      <c r="G135" s="110"/>
      <c r="H135" s="147">
        <f>H136</f>
        <v>1042</v>
      </c>
      <c r="I135" s="97">
        <f t="shared" si="3"/>
        <v>-1042</v>
      </c>
      <c r="J135" s="147">
        <f>J136</f>
        <v>0</v>
      </c>
      <c r="K135" s="100">
        <f>K136</f>
        <v>0</v>
      </c>
    </row>
    <row r="136" spans="1:11" ht="25.5">
      <c r="A136" s="107" t="s">
        <v>274</v>
      </c>
      <c r="B136" s="108"/>
      <c r="C136" s="110" t="s">
        <v>335</v>
      </c>
      <c r="D136" s="110" t="s">
        <v>359</v>
      </c>
      <c r="E136" s="110" t="s">
        <v>359</v>
      </c>
      <c r="F136" s="110" t="s">
        <v>70</v>
      </c>
      <c r="G136" s="110"/>
      <c r="H136" s="147">
        <f>H137+H138</f>
        <v>1042</v>
      </c>
      <c r="I136" s="97">
        <f t="shared" si="3"/>
        <v>-1042</v>
      </c>
      <c r="J136" s="147">
        <f>J137+J138</f>
        <v>0</v>
      </c>
      <c r="K136" s="100">
        <f>K137+K138</f>
        <v>0</v>
      </c>
    </row>
    <row r="137" spans="1:11" ht="12.75">
      <c r="A137" s="107" t="s">
        <v>273</v>
      </c>
      <c r="B137" s="108"/>
      <c r="C137" s="110" t="s">
        <v>335</v>
      </c>
      <c r="D137" s="110" t="s">
        <v>359</v>
      </c>
      <c r="E137" s="110" t="s">
        <v>359</v>
      </c>
      <c r="F137" s="110" t="s">
        <v>483</v>
      </c>
      <c r="G137" s="110" t="s">
        <v>119</v>
      </c>
      <c r="H137" s="147">
        <v>177</v>
      </c>
      <c r="I137" s="97">
        <f t="shared" si="3"/>
        <v>-177</v>
      </c>
      <c r="J137" s="147"/>
      <c r="K137" s="100"/>
    </row>
    <row r="138" spans="1:11" ht="12.75">
      <c r="A138" s="107" t="s">
        <v>273</v>
      </c>
      <c r="B138" s="108"/>
      <c r="C138" s="110" t="s">
        <v>335</v>
      </c>
      <c r="D138" s="110" t="s">
        <v>359</v>
      </c>
      <c r="E138" s="110" t="s">
        <v>359</v>
      </c>
      <c r="F138" s="110" t="s">
        <v>484</v>
      </c>
      <c r="G138" s="110" t="s">
        <v>119</v>
      </c>
      <c r="H138" s="147">
        <v>865</v>
      </c>
      <c r="I138" s="97">
        <f t="shared" si="3"/>
        <v>-865</v>
      </c>
      <c r="J138" s="147"/>
      <c r="K138" s="100"/>
    </row>
    <row r="139" spans="1:11" ht="25.5">
      <c r="A139" s="103" t="s">
        <v>42</v>
      </c>
      <c r="B139" s="108"/>
      <c r="C139" s="110" t="s">
        <v>335</v>
      </c>
      <c r="D139" s="110" t="s">
        <v>359</v>
      </c>
      <c r="E139" s="110" t="s">
        <v>359</v>
      </c>
      <c r="F139" s="110" t="s">
        <v>43</v>
      </c>
      <c r="G139" s="110"/>
      <c r="H139" s="147"/>
      <c r="I139" s="97">
        <f aca="true" t="shared" si="6" ref="I139:I202">J139-H139</f>
        <v>819</v>
      </c>
      <c r="J139" s="147">
        <f>J140+J142</f>
        <v>819</v>
      </c>
      <c r="K139" s="100">
        <f>K140+K142</f>
        <v>819</v>
      </c>
    </row>
    <row r="140" spans="1:11" ht="25.5">
      <c r="A140" s="107" t="s">
        <v>427</v>
      </c>
      <c r="B140" s="108"/>
      <c r="C140" s="110" t="s">
        <v>335</v>
      </c>
      <c r="D140" s="110" t="s">
        <v>359</v>
      </c>
      <c r="E140" s="110" t="s">
        <v>359</v>
      </c>
      <c r="F140" s="110" t="s">
        <v>428</v>
      </c>
      <c r="G140" s="110"/>
      <c r="H140" s="147"/>
      <c r="I140" s="97">
        <f t="shared" si="6"/>
        <v>200</v>
      </c>
      <c r="J140" s="147">
        <f>J141</f>
        <v>200</v>
      </c>
      <c r="K140" s="100">
        <f>K141</f>
        <v>200</v>
      </c>
    </row>
    <row r="141" spans="1:11" ht="25.5">
      <c r="A141" s="107" t="s">
        <v>429</v>
      </c>
      <c r="B141" s="108"/>
      <c r="C141" s="110" t="s">
        <v>335</v>
      </c>
      <c r="D141" s="110" t="s">
        <v>359</v>
      </c>
      <c r="E141" s="110" t="s">
        <v>359</v>
      </c>
      <c r="F141" s="110" t="s">
        <v>428</v>
      </c>
      <c r="G141" s="110" t="s">
        <v>119</v>
      </c>
      <c r="H141" s="147"/>
      <c r="I141" s="97">
        <f t="shared" si="6"/>
        <v>200</v>
      </c>
      <c r="J141" s="147">
        <v>200</v>
      </c>
      <c r="K141" s="100">
        <v>200</v>
      </c>
    </row>
    <row r="142" spans="1:11" ht="25.5">
      <c r="A142" s="107" t="s">
        <v>499</v>
      </c>
      <c r="B142" s="108"/>
      <c r="C142" s="110" t="s">
        <v>335</v>
      </c>
      <c r="D142" s="110" t="s">
        <v>359</v>
      </c>
      <c r="E142" s="110" t="s">
        <v>359</v>
      </c>
      <c r="F142" s="110" t="s">
        <v>430</v>
      </c>
      <c r="G142" s="110"/>
      <c r="H142" s="147"/>
      <c r="I142" s="97">
        <f t="shared" si="6"/>
        <v>619</v>
      </c>
      <c r="J142" s="147">
        <f>J143</f>
        <v>619</v>
      </c>
      <c r="K142" s="100">
        <f>K143</f>
        <v>619</v>
      </c>
    </row>
    <row r="143" spans="1:11" ht="25.5">
      <c r="A143" s="107" t="s">
        <v>429</v>
      </c>
      <c r="B143" s="108"/>
      <c r="C143" s="110" t="s">
        <v>335</v>
      </c>
      <c r="D143" s="110" t="s">
        <v>359</v>
      </c>
      <c r="E143" s="110" t="s">
        <v>359</v>
      </c>
      <c r="F143" s="110" t="s">
        <v>430</v>
      </c>
      <c r="G143" s="110" t="s">
        <v>119</v>
      </c>
      <c r="H143" s="147"/>
      <c r="I143" s="97">
        <f t="shared" si="6"/>
        <v>619</v>
      </c>
      <c r="J143" s="147">
        <v>619</v>
      </c>
      <c r="K143" s="100">
        <v>619</v>
      </c>
    </row>
    <row r="144" spans="1:11" ht="25.5">
      <c r="A144" s="103" t="s">
        <v>71</v>
      </c>
      <c r="B144" s="104"/>
      <c r="C144" s="106" t="s">
        <v>335</v>
      </c>
      <c r="D144" s="146" t="s">
        <v>359</v>
      </c>
      <c r="E144" s="146" t="s">
        <v>362</v>
      </c>
      <c r="F144" s="106" t="s">
        <v>172</v>
      </c>
      <c r="G144" s="110"/>
      <c r="H144" s="143">
        <f>H145+H152</f>
        <v>11286.8</v>
      </c>
      <c r="I144" s="97">
        <f t="shared" si="6"/>
        <v>-718.54</v>
      </c>
      <c r="J144" s="147">
        <f>J145+J149+J152</f>
        <v>10568.26</v>
      </c>
      <c r="K144" s="100">
        <f>K145+K149+K152</f>
        <v>10568.26</v>
      </c>
    </row>
    <row r="145" spans="1:11" ht="38.25">
      <c r="A145" s="107" t="s">
        <v>115</v>
      </c>
      <c r="B145" s="108"/>
      <c r="C145" s="110" t="s">
        <v>335</v>
      </c>
      <c r="D145" s="111" t="s">
        <v>359</v>
      </c>
      <c r="E145" s="111" t="s">
        <v>362</v>
      </c>
      <c r="F145" s="110" t="s">
        <v>57</v>
      </c>
      <c r="G145" s="110"/>
      <c r="H145" s="147">
        <f>H146</f>
        <v>3333.5</v>
      </c>
      <c r="I145" s="97">
        <f t="shared" si="6"/>
        <v>-1192.73</v>
      </c>
      <c r="J145" s="147">
        <f aca="true" t="shared" si="7" ref="J145:K147">J146</f>
        <v>2140.77</v>
      </c>
      <c r="K145" s="100">
        <f t="shared" si="7"/>
        <v>2140.77</v>
      </c>
    </row>
    <row r="146" spans="1:11" ht="25.5">
      <c r="A146" s="107" t="s">
        <v>274</v>
      </c>
      <c r="B146" s="108"/>
      <c r="C146" s="110" t="s">
        <v>335</v>
      </c>
      <c r="D146" s="111" t="s">
        <v>359</v>
      </c>
      <c r="E146" s="111" t="s">
        <v>362</v>
      </c>
      <c r="F146" s="110" t="s">
        <v>62</v>
      </c>
      <c r="G146" s="110"/>
      <c r="H146" s="147">
        <f>H147+H148</f>
        <v>3333.5</v>
      </c>
      <c r="I146" s="97">
        <f t="shared" si="6"/>
        <v>-1192.73</v>
      </c>
      <c r="J146" s="147">
        <f t="shared" si="7"/>
        <v>2140.77</v>
      </c>
      <c r="K146" s="100">
        <f t="shared" si="7"/>
        <v>2140.77</v>
      </c>
    </row>
    <row r="147" spans="1:11" ht="51">
      <c r="A147" s="107" t="s">
        <v>252</v>
      </c>
      <c r="B147" s="108"/>
      <c r="C147" s="110" t="s">
        <v>335</v>
      </c>
      <c r="D147" s="111" t="s">
        <v>359</v>
      </c>
      <c r="E147" s="111" t="s">
        <v>362</v>
      </c>
      <c r="F147" s="110" t="s">
        <v>62</v>
      </c>
      <c r="G147" s="110" t="s">
        <v>296</v>
      </c>
      <c r="H147" s="147">
        <v>1172.5</v>
      </c>
      <c r="I147" s="97">
        <f t="shared" si="6"/>
        <v>968.27</v>
      </c>
      <c r="J147" s="147">
        <f t="shared" si="7"/>
        <v>2140.77</v>
      </c>
      <c r="K147" s="100">
        <f t="shared" si="7"/>
        <v>2140.77</v>
      </c>
    </row>
    <row r="148" spans="1:11" ht="25.5">
      <c r="A148" s="107" t="s">
        <v>59</v>
      </c>
      <c r="B148" s="108"/>
      <c r="C148" s="110" t="s">
        <v>335</v>
      </c>
      <c r="D148" s="111" t="s">
        <v>359</v>
      </c>
      <c r="E148" s="111" t="s">
        <v>362</v>
      </c>
      <c r="F148" s="110" t="s">
        <v>62</v>
      </c>
      <c r="G148" s="110" t="s">
        <v>296</v>
      </c>
      <c r="H148" s="147">
        <v>2161</v>
      </c>
      <c r="I148" s="97">
        <f t="shared" si="6"/>
        <v>-20.23</v>
      </c>
      <c r="J148" s="147">
        <v>2140.77</v>
      </c>
      <c r="K148" s="147">
        <v>2140.77</v>
      </c>
    </row>
    <row r="149" spans="1:11" ht="12.75">
      <c r="A149" s="107" t="s">
        <v>193</v>
      </c>
      <c r="B149" s="108"/>
      <c r="C149" s="110" t="s">
        <v>335</v>
      </c>
      <c r="D149" s="111" t="s">
        <v>359</v>
      </c>
      <c r="E149" s="111" t="s">
        <v>362</v>
      </c>
      <c r="F149" s="110" t="s">
        <v>194</v>
      </c>
      <c r="G149" s="110"/>
      <c r="H149" s="147"/>
      <c r="I149" s="97">
        <f t="shared" si="6"/>
        <v>1459</v>
      </c>
      <c r="J149" s="147">
        <f>J150</f>
        <v>1459</v>
      </c>
      <c r="K149" s="100">
        <f>K150</f>
        <v>1459</v>
      </c>
    </row>
    <row r="150" spans="1:11" ht="63.75">
      <c r="A150" s="107" t="s">
        <v>425</v>
      </c>
      <c r="B150" s="108"/>
      <c r="C150" s="110" t="s">
        <v>335</v>
      </c>
      <c r="D150" s="111" t="s">
        <v>359</v>
      </c>
      <c r="E150" s="111" t="s">
        <v>362</v>
      </c>
      <c r="F150" s="110" t="s">
        <v>313</v>
      </c>
      <c r="G150" s="110"/>
      <c r="H150" s="147"/>
      <c r="I150" s="97">
        <f t="shared" si="6"/>
        <v>1459</v>
      </c>
      <c r="J150" s="147">
        <f>J151</f>
        <v>1459</v>
      </c>
      <c r="K150" s="100">
        <f>K151</f>
        <v>1459</v>
      </c>
    </row>
    <row r="151" spans="1:11" ht="25.5">
      <c r="A151" s="107" t="s">
        <v>59</v>
      </c>
      <c r="B151" s="108">
        <v>946</v>
      </c>
      <c r="C151" s="110" t="s">
        <v>335</v>
      </c>
      <c r="D151" s="111" t="s">
        <v>359</v>
      </c>
      <c r="E151" s="111" t="s">
        <v>362</v>
      </c>
      <c r="F151" s="110" t="s">
        <v>313</v>
      </c>
      <c r="G151" s="110" t="s">
        <v>296</v>
      </c>
      <c r="H151" s="147"/>
      <c r="I151" s="97">
        <f t="shared" si="6"/>
        <v>1459</v>
      </c>
      <c r="J151" s="147">
        <v>1459</v>
      </c>
      <c r="K151" s="100">
        <v>1459</v>
      </c>
    </row>
    <row r="152" spans="1:11" ht="51">
      <c r="A152" s="107" t="s">
        <v>197</v>
      </c>
      <c r="B152" s="108"/>
      <c r="C152" s="110" t="s">
        <v>335</v>
      </c>
      <c r="D152" s="111" t="s">
        <v>359</v>
      </c>
      <c r="E152" s="111" t="s">
        <v>362</v>
      </c>
      <c r="F152" s="110" t="s">
        <v>160</v>
      </c>
      <c r="G152" s="110"/>
      <c r="H152" s="147">
        <f>H153</f>
        <v>7953.3</v>
      </c>
      <c r="I152" s="97">
        <f t="shared" si="6"/>
        <v>-984.81</v>
      </c>
      <c r="J152" s="147">
        <f>J153</f>
        <v>6968.49</v>
      </c>
      <c r="K152" s="100">
        <f>K153</f>
        <v>6968.49</v>
      </c>
    </row>
    <row r="153" spans="1:11" ht="25.5">
      <c r="A153" s="107" t="s">
        <v>274</v>
      </c>
      <c r="B153" s="108"/>
      <c r="C153" s="110" t="s">
        <v>335</v>
      </c>
      <c r="D153" s="111" t="s">
        <v>359</v>
      </c>
      <c r="E153" s="111" t="s">
        <v>362</v>
      </c>
      <c r="F153" s="110" t="s">
        <v>161</v>
      </c>
      <c r="G153" s="110"/>
      <c r="H153" s="147">
        <f>H154</f>
        <v>7953.3</v>
      </c>
      <c r="I153" s="97">
        <f t="shared" si="6"/>
        <v>-984.81</v>
      </c>
      <c r="J153" s="147">
        <f>J154</f>
        <v>6968.49</v>
      </c>
      <c r="K153" s="100">
        <f>K154</f>
        <v>6968.49</v>
      </c>
    </row>
    <row r="154" spans="1:11" ht="15" customHeight="1">
      <c r="A154" s="107" t="s">
        <v>273</v>
      </c>
      <c r="B154" s="108"/>
      <c r="C154" s="110" t="s">
        <v>335</v>
      </c>
      <c r="D154" s="111" t="s">
        <v>359</v>
      </c>
      <c r="E154" s="111" t="s">
        <v>362</v>
      </c>
      <c r="F154" s="110" t="s">
        <v>161</v>
      </c>
      <c r="G154" s="110" t="s">
        <v>119</v>
      </c>
      <c r="H154" s="147">
        <f>8453.3-500</f>
        <v>7953.3</v>
      </c>
      <c r="I154" s="97">
        <f t="shared" si="6"/>
        <v>-984.81</v>
      </c>
      <c r="J154" s="147">
        <v>6968.49</v>
      </c>
      <c r="K154" s="147">
        <v>6968.49</v>
      </c>
    </row>
    <row r="155" spans="1:11" ht="15" customHeight="1">
      <c r="A155" s="103" t="s">
        <v>98</v>
      </c>
      <c r="B155" s="104"/>
      <c r="C155" s="106" t="s">
        <v>335</v>
      </c>
      <c r="D155" s="106" t="s">
        <v>362</v>
      </c>
      <c r="E155" s="106" t="s">
        <v>68</v>
      </c>
      <c r="F155" s="106" t="s">
        <v>172</v>
      </c>
      <c r="G155" s="110"/>
      <c r="H155" s="143">
        <f>H156+H160</f>
        <v>1789</v>
      </c>
      <c r="I155" s="97">
        <f t="shared" si="6"/>
        <v>-1789</v>
      </c>
      <c r="J155" s="147"/>
      <c r="K155" s="100"/>
    </row>
    <row r="156" spans="1:11" ht="15" customHeight="1">
      <c r="A156" s="103" t="s">
        <v>322</v>
      </c>
      <c r="B156" s="104"/>
      <c r="C156" s="106" t="s">
        <v>335</v>
      </c>
      <c r="D156" s="106" t="s">
        <v>362</v>
      </c>
      <c r="E156" s="106" t="s">
        <v>368</v>
      </c>
      <c r="F156" s="106" t="s">
        <v>172</v>
      </c>
      <c r="G156" s="110"/>
      <c r="H156" s="143">
        <f>H157</f>
        <v>1000</v>
      </c>
      <c r="I156" s="97">
        <f t="shared" si="6"/>
        <v>-1000</v>
      </c>
      <c r="J156" s="147"/>
      <c r="K156" s="100"/>
    </row>
    <row r="157" spans="1:11" ht="15" customHeight="1">
      <c r="A157" s="107" t="s">
        <v>323</v>
      </c>
      <c r="B157" s="108"/>
      <c r="C157" s="110" t="s">
        <v>335</v>
      </c>
      <c r="D157" s="110" t="s">
        <v>362</v>
      </c>
      <c r="E157" s="110" t="s">
        <v>368</v>
      </c>
      <c r="F157" s="110" t="s">
        <v>324</v>
      </c>
      <c r="G157" s="110"/>
      <c r="H157" s="147">
        <f>H158</f>
        <v>1000</v>
      </c>
      <c r="I157" s="97">
        <f t="shared" si="6"/>
        <v>-1000</v>
      </c>
      <c r="J157" s="147"/>
      <c r="K157" s="100"/>
    </row>
    <row r="158" spans="1:11" ht="25.5" customHeight="1">
      <c r="A158" s="107" t="s">
        <v>278</v>
      </c>
      <c r="B158" s="108"/>
      <c r="C158" s="110" t="s">
        <v>335</v>
      </c>
      <c r="D158" s="110" t="s">
        <v>362</v>
      </c>
      <c r="E158" s="110" t="s">
        <v>368</v>
      </c>
      <c r="F158" s="110" t="s">
        <v>325</v>
      </c>
      <c r="G158" s="110"/>
      <c r="H158" s="147">
        <f>H159</f>
        <v>1000</v>
      </c>
      <c r="I158" s="97">
        <f t="shared" si="6"/>
        <v>-1000</v>
      </c>
      <c r="J158" s="147"/>
      <c r="K158" s="100"/>
    </row>
    <row r="159" spans="1:11" ht="15" customHeight="1">
      <c r="A159" s="157" t="s">
        <v>59</v>
      </c>
      <c r="B159" s="108"/>
      <c r="C159" s="110" t="s">
        <v>335</v>
      </c>
      <c r="D159" s="110" t="s">
        <v>362</v>
      </c>
      <c r="E159" s="110" t="s">
        <v>368</v>
      </c>
      <c r="F159" s="110" t="s">
        <v>325</v>
      </c>
      <c r="G159" s="110" t="s">
        <v>296</v>
      </c>
      <c r="H159" s="147">
        <v>1000</v>
      </c>
      <c r="I159" s="97">
        <f t="shared" si="6"/>
        <v>-1000</v>
      </c>
      <c r="J159" s="147">
        <v>0</v>
      </c>
      <c r="K159" s="100">
        <v>0</v>
      </c>
    </row>
    <row r="160" spans="1:11" ht="15" customHeight="1">
      <c r="A160" s="103" t="s">
        <v>326</v>
      </c>
      <c r="B160" s="104"/>
      <c r="C160" s="106" t="s">
        <v>335</v>
      </c>
      <c r="D160" s="106" t="s">
        <v>362</v>
      </c>
      <c r="E160" s="106" t="s">
        <v>363</v>
      </c>
      <c r="F160" s="106" t="s">
        <v>172</v>
      </c>
      <c r="G160" s="110"/>
      <c r="H160" s="143">
        <f>H161</f>
        <v>789</v>
      </c>
      <c r="I160" s="97">
        <f t="shared" si="6"/>
        <v>-789</v>
      </c>
      <c r="J160" s="147"/>
      <c r="K160" s="100"/>
    </row>
    <row r="161" spans="1:11" ht="15" customHeight="1">
      <c r="A161" s="107" t="s">
        <v>115</v>
      </c>
      <c r="B161" s="108"/>
      <c r="C161" s="110" t="s">
        <v>335</v>
      </c>
      <c r="D161" s="110" t="s">
        <v>362</v>
      </c>
      <c r="E161" s="110" t="s">
        <v>363</v>
      </c>
      <c r="F161" s="110" t="s">
        <v>57</v>
      </c>
      <c r="G161" s="110"/>
      <c r="H161" s="147">
        <f>H162</f>
        <v>789</v>
      </c>
      <c r="I161" s="97">
        <f t="shared" si="6"/>
        <v>-789</v>
      </c>
      <c r="J161" s="147"/>
      <c r="K161" s="100"/>
    </row>
    <row r="162" spans="1:11" ht="15" customHeight="1">
      <c r="A162" s="107" t="s">
        <v>61</v>
      </c>
      <c r="B162" s="108"/>
      <c r="C162" s="110" t="s">
        <v>335</v>
      </c>
      <c r="D162" s="110" t="s">
        <v>362</v>
      </c>
      <c r="E162" s="110" t="s">
        <v>363</v>
      </c>
      <c r="F162" s="110" t="s">
        <v>62</v>
      </c>
      <c r="G162" s="110"/>
      <c r="H162" s="147">
        <f>H163</f>
        <v>789</v>
      </c>
      <c r="I162" s="97">
        <f t="shared" si="6"/>
        <v>-789</v>
      </c>
      <c r="J162" s="147"/>
      <c r="K162" s="100"/>
    </row>
    <row r="163" spans="1:11" ht="15" customHeight="1">
      <c r="A163" s="107" t="s">
        <v>59</v>
      </c>
      <c r="B163" s="108"/>
      <c r="C163" s="110" t="s">
        <v>335</v>
      </c>
      <c r="D163" s="110" t="s">
        <v>362</v>
      </c>
      <c r="E163" s="110" t="s">
        <v>363</v>
      </c>
      <c r="F163" s="110" t="s">
        <v>62</v>
      </c>
      <c r="G163" s="110" t="s">
        <v>296</v>
      </c>
      <c r="H163" s="147">
        <f>625+164</f>
        <v>789</v>
      </c>
      <c r="I163" s="97">
        <f t="shared" si="6"/>
        <v>-789</v>
      </c>
      <c r="J163" s="147">
        <v>0</v>
      </c>
      <c r="K163" s="100">
        <v>0</v>
      </c>
    </row>
    <row r="164" spans="1:11" ht="25.5">
      <c r="A164" s="103" t="s">
        <v>327</v>
      </c>
      <c r="B164" s="104"/>
      <c r="C164" s="106" t="s">
        <v>335</v>
      </c>
      <c r="D164" s="146" t="s">
        <v>363</v>
      </c>
      <c r="E164" s="106" t="s">
        <v>68</v>
      </c>
      <c r="F164" s="106" t="s">
        <v>172</v>
      </c>
      <c r="G164" s="110"/>
      <c r="H164" s="143">
        <f>H165+H179</f>
        <v>23399.2</v>
      </c>
      <c r="I164" s="97">
        <f t="shared" si="6"/>
        <v>-1234.7</v>
      </c>
      <c r="J164" s="143">
        <f>J165+J179</f>
        <v>22164.5</v>
      </c>
      <c r="K164" s="99">
        <f>K165+K179</f>
        <v>22968.5</v>
      </c>
    </row>
    <row r="165" spans="1:11" ht="16.5" customHeight="1">
      <c r="A165" s="103" t="s">
        <v>346</v>
      </c>
      <c r="B165" s="104"/>
      <c r="C165" s="106" t="s">
        <v>335</v>
      </c>
      <c r="D165" s="146" t="s">
        <v>363</v>
      </c>
      <c r="E165" s="146" t="s">
        <v>366</v>
      </c>
      <c r="F165" s="106" t="s">
        <v>172</v>
      </c>
      <c r="G165" s="110"/>
      <c r="H165" s="143">
        <f>H166+H169+H173+H176</f>
        <v>6093.5</v>
      </c>
      <c r="I165" s="97">
        <f t="shared" si="6"/>
        <v>1243.5</v>
      </c>
      <c r="J165" s="147">
        <f>J166+J169+J173+J176</f>
        <v>7337</v>
      </c>
      <c r="K165" s="100">
        <f>K166+K169+K173+K176</f>
        <v>7917</v>
      </c>
    </row>
    <row r="166" spans="1:11" ht="30" customHeight="1">
      <c r="A166" s="85" t="s">
        <v>199</v>
      </c>
      <c r="B166" s="104"/>
      <c r="C166" s="110" t="s">
        <v>335</v>
      </c>
      <c r="D166" s="111" t="s">
        <v>363</v>
      </c>
      <c r="E166" s="111" t="s">
        <v>366</v>
      </c>
      <c r="F166" s="110" t="s">
        <v>148</v>
      </c>
      <c r="G166" s="110"/>
      <c r="H166" s="143">
        <f>H167</f>
        <v>0</v>
      </c>
      <c r="I166" s="97">
        <f t="shared" si="6"/>
        <v>0</v>
      </c>
      <c r="J166" s="147">
        <f>J167</f>
        <v>0</v>
      </c>
      <c r="K166" s="100">
        <f>K167</f>
        <v>0</v>
      </c>
    </row>
    <row r="167" spans="1:11" ht="16.5" customHeight="1">
      <c r="A167" s="107" t="s">
        <v>112</v>
      </c>
      <c r="B167" s="108"/>
      <c r="C167" s="110" t="s">
        <v>335</v>
      </c>
      <c r="D167" s="111" t="s">
        <v>363</v>
      </c>
      <c r="E167" s="111" t="s">
        <v>366</v>
      </c>
      <c r="F167" s="110" t="s">
        <v>149</v>
      </c>
      <c r="G167" s="110"/>
      <c r="H167" s="150">
        <f>H168</f>
        <v>0</v>
      </c>
      <c r="I167" s="97">
        <f t="shared" si="6"/>
        <v>0</v>
      </c>
      <c r="J167" s="147">
        <f>J168</f>
        <v>0</v>
      </c>
      <c r="K167" s="100">
        <f>K168</f>
        <v>0</v>
      </c>
    </row>
    <row r="168" spans="1:11" ht="23.25" customHeight="1">
      <c r="A168" s="107" t="s">
        <v>141</v>
      </c>
      <c r="B168" s="108">
        <v>225</v>
      </c>
      <c r="C168" s="110" t="s">
        <v>335</v>
      </c>
      <c r="D168" s="111" t="s">
        <v>363</v>
      </c>
      <c r="E168" s="111" t="s">
        <v>366</v>
      </c>
      <c r="F168" s="110" t="s">
        <v>149</v>
      </c>
      <c r="G168" s="110" t="s">
        <v>113</v>
      </c>
      <c r="H168" s="150"/>
      <c r="I168" s="97">
        <f t="shared" si="6"/>
        <v>0</v>
      </c>
      <c r="J168" s="147"/>
      <c r="K168" s="100"/>
    </row>
    <row r="169" spans="1:11" ht="12.75">
      <c r="A169" s="107" t="s">
        <v>348</v>
      </c>
      <c r="B169" s="108"/>
      <c r="C169" s="110" t="s">
        <v>335</v>
      </c>
      <c r="D169" s="111" t="s">
        <v>363</v>
      </c>
      <c r="E169" s="111" t="s">
        <v>366</v>
      </c>
      <c r="F169" s="110" t="s">
        <v>349</v>
      </c>
      <c r="G169" s="110"/>
      <c r="H169" s="147">
        <f>H170</f>
        <v>5893.5</v>
      </c>
      <c r="I169" s="97">
        <f t="shared" si="6"/>
        <v>1443.5</v>
      </c>
      <c r="J169" s="147">
        <f>J170</f>
        <v>7337</v>
      </c>
      <c r="K169" s="100">
        <f>K170</f>
        <v>7917</v>
      </c>
    </row>
    <row r="170" spans="1:11" ht="51">
      <c r="A170" s="107" t="s">
        <v>95</v>
      </c>
      <c r="B170" s="108"/>
      <c r="C170" s="110" t="s">
        <v>335</v>
      </c>
      <c r="D170" s="111" t="s">
        <v>363</v>
      </c>
      <c r="E170" s="111" t="s">
        <v>366</v>
      </c>
      <c r="F170" s="110" t="s">
        <v>96</v>
      </c>
      <c r="G170" s="110"/>
      <c r="H170" s="147">
        <f>H171+H172</f>
        <v>5893.5</v>
      </c>
      <c r="I170" s="97">
        <f t="shared" si="6"/>
        <v>1443.5</v>
      </c>
      <c r="J170" s="147">
        <f>J171+J172</f>
        <v>7337</v>
      </c>
      <c r="K170" s="100">
        <f>K171+K172</f>
        <v>7917</v>
      </c>
    </row>
    <row r="171" spans="1:11" ht="12.75">
      <c r="A171" s="107" t="s">
        <v>342</v>
      </c>
      <c r="B171" s="108"/>
      <c r="C171" s="110" t="s">
        <v>335</v>
      </c>
      <c r="D171" s="111" t="s">
        <v>363</v>
      </c>
      <c r="E171" s="111" t="s">
        <v>366</v>
      </c>
      <c r="F171" s="110" t="s">
        <v>96</v>
      </c>
      <c r="G171" s="110" t="s">
        <v>247</v>
      </c>
      <c r="H171" s="147">
        <v>5893.5</v>
      </c>
      <c r="I171" s="97">
        <f t="shared" si="6"/>
        <v>-5893.5</v>
      </c>
      <c r="J171" s="147"/>
      <c r="K171" s="100"/>
    </row>
    <row r="172" spans="1:11" ht="12.75">
      <c r="A172" s="107" t="s">
        <v>342</v>
      </c>
      <c r="B172" s="108" t="s">
        <v>500</v>
      </c>
      <c r="C172" s="110" t="s">
        <v>335</v>
      </c>
      <c r="D172" s="111" t="s">
        <v>363</v>
      </c>
      <c r="E172" s="111" t="s">
        <v>366</v>
      </c>
      <c r="F172" s="110" t="s">
        <v>431</v>
      </c>
      <c r="G172" s="110" t="s">
        <v>247</v>
      </c>
      <c r="H172" s="147"/>
      <c r="I172" s="97">
        <f t="shared" si="6"/>
        <v>7337</v>
      </c>
      <c r="J172" s="147">
        <v>7337</v>
      </c>
      <c r="K172" s="100">
        <v>7917</v>
      </c>
    </row>
    <row r="173" spans="1:11" ht="12.75">
      <c r="A173" s="107" t="s">
        <v>23</v>
      </c>
      <c r="B173" s="108"/>
      <c r="C173" s="110" t="s">
        <v>335</v>
      </c>
      <c r="D173" s="111" t="s">
        <v>363</v>
      </c>
      <c r="E173" s="111" t="s">
        <v>366</v>
      </c>
      <c r="F173" s="110" t="s">
        <v>24</v>
      </c>
      <c r="G173" s="110"/>
      <c r="H173" s="147">
        <f>H174</f>
        <v>0</v>
      </c>
      <c r="I173" s="97">
        <f t="shared" si="6"/>
        <v>0</v>
      </c>
      <c r="J173" s="147">
        <f>J174</f>
        <v>0</v>
      </c>
      <c r="K173" s="100">
        <f>K174</f>
        <v>0</v>
      </c>
    </row>
    <row r="174" spans="1:11" ht="12.75">
      <c r="A174" s="85" t="s">
        <v>23</v>
      </c>
      <c r="B174" s="108"/>
      <c r="C174" s="110" t="s">
        <v>335</v>
      </c>
      <c r="D174" s="111" t="s">
        <v>363</v>
      </c>
      <c r="E174" s="111" t="s">
        <v>366</v>
      </c>
      <c r="F174" s="110" t="s">
        <v>263</v>
      </c>
      <c r="G174" s="110"/>
      <c r="H174" s="147">
        <f>H175</f>
        <v>0</v>
      </c>
      <c r="I174" s="97">
        <f t="shared" si="6"/>
        <v>0</v>
      </c>
      <c r="J174" s="147">
        <f>J175</f>
        <v>0</v>
      </c>
      <c r="K174" s="100">
        <f>K175</f>
        <v>0</v>
      </c>
    </row>
    <row r="175" spans="1:11" ht="12.75">
      <c r="A175" s="158" t="s">
        <v>347</v>
      </c>
      <c r="B175" s="108">
        <v>934</v>
      </c>
      <c r="C175" s="110" t="s">
        <v>335</v>
      </c>
      <c r="D175" s="111" t="s">
        <v>363</v>
      </c>
      <c r="E175" s="111" t="s">
        <v>366</v>
      </c>
      <c r="F175" s="110" t="s">
        <v>263</v>
      </c>
      <c r="G175" s="110" t="s">
        <v>21</v>
      </c>
      <c r="H175" s="147"/>
      <c r="I175" s="97">
        <f t="shared" si="6"/>
        <v>0</v>
      </c>
      <c r="J175" s="147"/>
      <c r="K175" s="100"/>
    </row>
    <row r="176" spans="1:11" ht="12.75">
      <c r="A176" s="85" t="s">
        <v>42</v>
      </c>
      <c r="B176" s="108"/>
      <c r="C176" s="110" t="s">
        <v>335</v>
      </c>
      <c r="D176" s="111" t="s">
        <v>363</v>
      </c>
      <c r="E176" s="111" t="s">
        <v>366</v>
      </c>
      <c r="F176" s="110" t="s">
        <v>43</v>
      </c>
      <c r="G176" s="110"/>
      <c r="H176" s="147">
        <f>H177</f>
        <v>200</v>
      </c>
      <c r="I176" s="97">
        <f t="shared" si="6"/>
        <v>-200</v>
      </c>
      <c r="J176" s="147">
        <f>J177</f>
        <v>0</v>
      </c>
      <c r="K176" s="100">
        <f>K177</f>
        <v>0</v>
      </c>
    </row>
    <row r="177" spans="1:11" ht="25.5">
      <c r="A177" s="85" t="s">
        <v>374</v>
      </c>
      <c r="B177" s="108"/>
      <c r="C177" s="110" t="s">
        <v>335</v>
      </c>
      <c r="D177" s="111" t="s">
        <v>363</v>
      </c>
      <c r="E177" s="111" t="s">
        <v>366</v>
      </c>
      <c r="F177" s="110" t="s">
        <v>381</v>
      </c>
      <c r="G177" s="110"/>
      <c r="H177" s="147">
        <f>H178</f>
        <v>200</v>
      </c>
      <c r="I177" s="97">
        <f t="shared" si="6"/>
        <v>-200</v>
      </c>
      <c r="J177" s="147">
        <f>J178</f>
        <v>0</v>
      </c>
      <c r="K177" s="100">
        <f>K178</f>
        <v>0</v>
      </c>
    </row>
    <row r="178" spans="1:11" ht="12.75">
      <c r="A178" s="85" t="s">
        <v>347</v>
      </c>
      <c r="B178" s="108"/>
      <c r="C178" s="110" t="s">
        <v>335</v>
      </c>
      <c r="D178" s="111" t="s">
        <v>363</v>
      </c>
      <c r="E178" s="111" t="s">
        <v>366</v>
      </c>
      <c r="F178" s="110" t="s">
        <v>381</v>
      </c>
      <c r="G178" s="110" t="s">
        <v>21</v>
      </c>
      <c r="H178" s="147">
        <v>200</v>
      </c>
      <c r="I178" s="97">
        <f t="shared" si="6"/>
        <v>-200</v>
      </c>
      <c r="J178" s="147"/>
      <c r="K178" s="100"/>
    </row>
    <row r="179" spans="1:11" ht="25.5">
      <c r="A179" s="103" t="s">
        <v>2</v>
      </c>
      <c r="B179" s="104"/>
      <c r="C179" s="106" t="s">
        <v>335</v>
      </c>
      <c r="D179" s="146" t="s">
        <v>363</v>
      </c>
      <c r="E179" s="146" t="s">
        <v>360</v>
      </c>
      <c r="F179" s="106" t="s">
        <v>172</v>
      </c>
      <c r="G179" s="110"/>
      <c r="H179" s="143">
        <f>H180</f>
        <v>17305.7</v>
      </c>
      <c r="I179" s="97">
        <f t="shared" si="6"/>
        <v>-2478.2</v>
      </c>
      <c r="J179" s="143">
        <f>J180</f>
        <v>14827.5</v>
      </c>
      <c r="K179" s="99">
        <f>K180</f>
        <v>15051.5</v>
      </c>
    </row>
    <row r="180" spans="1:11" ht="25.5">
      <c r="A180" s="85" t="s">
        <v>63</v>
      </c>
      <c r="B180" s="108"/>
      <c r="C180" s="110" t="s">
        <v>335</v>
      </c>
      <c r="D180" s="111" t="s">
        <v>363</v>
      </c>
      <c r="E180" s="111" t="s">
        <v>360</v>
      </c>
      <c r="F180" s="110" t="s">
        <v>64</v>
      </c>
      <c r="G180" s="110"/>
      <c r="H180" s="147">
        <f>H181+H183</f>
        <v>17305.7</v>
      </c>
      <c r="I180" s="97">
        <f t="shared" si="6"/>
        <v>-2478.2</v>
      </c>
      <c r="J180" s="147">
        <f>J181+J183</f>
        <v>14827.5</v>
      </c>
      <c r="K180" s="100">
        <f>K181+K183</f>
        <v>15051.5</v>
      </c>
    </row>
    <row r="181" spans="1:11" ht="12.75">
      <c r="A181" s="107" t="s">
        <v>114</v>
      </c>
      <c r="B181" s="108"/>
      <c r="C181" s="110" t="s">
        <v>335</v>
      </c>
      <c r="D181" s="111" t="s">
        <v>363</v>
      </c>
      <c r="E181" s="111" t="s">
        <v>360</v>
      </c>
      <c r="F181" s="110" t="s">
        <v>303</v>
      </c>
      <c r="G181" s="110"/>
      <c r="H181" s="147">
        <f>H182</f>
        <v>1665.8</v>
      </c>
      <c r="I181" s="97">
        <f t="shared" si="6"/>
        <v>-322.1</v>
      </c>
      <c r="J181" s="147">
        <f>J182</f>
        <v>1343.7</v>
      </c>
      <c r="K181" s="100">
        <f>K182</f>
        <v>1443.5</v>
      </c>
    </row>
    <row r="182" spans="1:11" ht="12.75">
      <c r="A182" s="107" t="s">
        <v>342</v>
      </c>
      <c r="B182" s="108" t="s">
        <v>501</v>
      </c>
      <c r="C182" s="110" t="s">
        <v>335</v>
      </c>
      <c r="D182" s="111" t="s">
        <v>363</v>
      </c>
      <c r="E182" s="111" t="s">
        <v>360</v>
      </c>
      <c r="F182" s="110" t="s">
        <v>303</v>
      </c>
      <c r="G182" s="110" t="s">
        <v>247</v>
      </c>
      <c r="H182" s="147">
        <v>1665.8</v>
      </c>
      <c r="I182" s="97">
        <f t="shared" si="6"/>
        <v>-322.1</v>
      </c>
      <c r="J182" s="147">
        <v>1343.7</v>
      </c>
      <c r="K182" s="100">
        <v>1443.5</v>
      </c>
    </row>
    <row r="183" spans="1:11" ht="21">
      <c r="A183" s="158" t="s">
        <v>304</v>
      </c>
      <c r="B183" s="108"/>
      <c r="C183" s="110" t="s">
        <v>335</v>
      </c>
      <c r="D183" s="111" t="s">
        <v>363</v>
      </c>
      <c r="E183" s="111" t="s">
        <v>360</v>
      </c>
      <c r="F183" s="110" t="s">
        <v>305</v>
      </c>
      <c r="G183" s="110"/>
      <c r="H183" s="147">
        <f>H184</f>
        <v>15639.9</v>
      </c>
      <c r="I183" s="97">
        <f t="shared" si="6"/>
        <v>-2156.1</v>
      </c>
      <c r="J183" s="147">
        <f>J184</f>
        <v>13483.8</v>
      </c>
      <c r="K183" s="100">
        <f>K184</f>
        <v>13608</v>
      </c>
    </row>
    <row r="184" spans="1:11" ht="12.75">
      <c r="A184" s="158" t="s">
        <v>306</v>
      </c>
      <c r="B184" s="108"/>
      <c r="C184" s="110" t="s">
        <v>335</v>
      </c>
      <c r="D184" s="111" t="s">
        <v>363</v>
      </c>
      <c r="E184" s="111" t="s">
        <v>360</v>
      </c>
      <c r="F184" s="110" t="s">
        <v>307</v>
      </c>
      <c r="G184" s="110"/>
      <c r="H184" s="147">
        <f>H185+H188</f>
        <v>15639.9</v>
      </c>
      <c r="I184" s="97">
        <f t="shared" si="6"/>
        <v>-2156.1</v>
      </c>
      <c r="J184" s="147">
        <f>J185+J188</f>
        <v>13483.8</v>
      </c>
      <c r="K184" s="100">
        <f>K185+K188</f>
        <v>13608</v>
      </c>
    </row>
    <row r="185" spans="1:11" ht="13.5" customHeight="1">
      <c r="A185" s="158" t="s">
        <v>308</v>
      </c>
      <c r="B185" s="108"/>
      <c r="C185" s="110" t="s">
        <v>335</v>
      </c>
      <c r="D185" s="111" t="s">
        <v>363</v>
      </c>
      <c r="E185" s="111" t="s">
        <v>360</v>
      </c>
      <c r="F185" s="110" t="s">
        <v>309</v>
      </c>
      <c r="G185" s="110"/>
      <c r="H185" s="147">
        <f>H186+H187</f>
        <v>15639.9</v>
      </c>
      <c r="I185" s="97">
        <f t="shared" si="6"/>
        <v>-2156.1</v>
      </c>
      <c r="J185" s="147">
        <f>J186+J187</f>
        <v>13483.8</v>
      </c>
      <c r="K185" s="100">
        <f>K186+K187</f>
        <v>13608</v>
      </c>
    </row>
    <row r="186" spans="1:11" ht="12.75">
      <c r="A186" s="107" t="s">
        <v>342</v>
      </c>
      <c r="B186" s="108" t="s">
        <v>502</v>
      </c>
      <c r="C186" s="110" t="s">
        <v>335</v>
      </c>
      <c r="D186" s="111" t="s">
        <v>363</v>
      </c>
      <c r="E186" s="111" t="s">
        <v>360</v>
      </c>
      <c r="F186" s="110" t="s">
        <v>309</v>
      </c>
      <c r="G186" s="110" t="s">
        <v>247</v>
      </c>
      <c r="H186" s="147"/>
      <c r="I186" s="97">
        <f t="shared" si="6"/>
        <v>0</v>
      </c>
      <c r="J186" s="147"/>
      <c r="K186" s="100"/>
    </row>
    <row r="187" spans="1:11" ht="12.75">
      <c r="A187" s="107" t="s">
        <v>342</v>
      </c>
      <c r="B187" s="108" t="s">
        <v>237</v>
      </c>
      <c r="C187" s="110" t="s">
        <v>335</v>
      </c>
      <c r="D187" s="111" t="s">
        <v>363</v>
      </c>
      <c r="E187" s="111" t="s">
        <v>360</v>
      </c>
      <c r="F187" s="110" t="s">
        <v>309</v>
      </c>
      <c r="G187" s="110" t="s">
        <v>247</v>
      </c>
      <c r="H187" s="147">
        <v>15639.9</v>
      </c>
      <c r="I187" s="97">
        <f t="shared" si="6"/>
        <v>-2156.1</v>
      </c>
      <c r="J187" s="147">
        <v>13483.8</v>
      </c>
      <c r="K187" s="100">
        <v>13608</v>
      </c>
    </row>
    <row r="188" spans="1:11" ht="12.75">
      <c r="A188" s="158" t="s">
        <v>310</v>
      </c>
      <c r="B188" s="108"/>
      <c r="C188" s="110" t="s">
        <v>335</v>
      </c>
      <c r="D188" s="111" t="s">
        <v>363</v>
      </c>
      <c r="E188" s="111" t="s">
        <v>360</v>
      </c>
      <c r="F188" s="110" t="s">
        <v>311</v>
      </c>
      <c r="G188" s="110"/>
      <c r="H188" s="147">
        <f>H189</f>
        <v>0</v>
      </c>
      <c r="I188" s="97">
        <f t="shared" si="6"/>
        <v>0</v>
      </c>
      <c r="J188" s="147">
        <f>J189</f>
        <v>0</v>
      </c>
      <c r="K188" s="100">
        <f>K189</f>
        <v>0</v>
      </c>
    </row>
    <row r="189" spans="1:11" ht="12.75">
      <c r="A189" s="107" t="s">
        <v>342</v>
      </c>
      <c r="B189" s="108" t="s">
        <v>502</v>
      </c>
      <c r="C189" s="110" t="s">
        <v>335</v>
      </c>
      <c r="D189" s="111" t="s">
        <v>363</v>
      </c>
      <c r="E189" s="111" t="s">
        <v>360</v>
      </c>
      <c r="F189" s="110" t="s">
        <v>311</v>
      </c>
      <c r="G189" s="110" t="s">
        <v>247</v>
      </c>
      <c r="H189" s="147"/>
      <c r="I189" s="97">
        <f t="shared" si="6"/>
        <v>0</v>
      </c>
      <c r="J189" s="147"/>
      <c r="K189" s="100"/>
    </row>
    <row r="190" spans="1:11" ht="12.75">
      <c r="A190" s="103" t="s">
        <v>322</v>
      </c>
      <c r="B190" s="104"/>
      <c r="C190" s="106" t="s">
        <v>335</v>
      </c>
      <c r="D190" s="146" t="s">
        <v>312</v>
      </c>
      <c r="E190" s="146"/>
      <c r="F190" s="106"/>
      <c r="G190" s="106"/>
      <c r="H190" s="143"/>
      <c r="I190" s="97">
        <f t="shared" si="6"/>
        <v>1872.3</v>
      </c>
      <c r="J190" s="143">
        <f>J191+J195</f>
        <v>1872.3</v>
      </c>
      <c r="K190" s="99">
        <f>K191+K195</f>
        <v>1872.3</v>
      </c>
    </row>
    <row r="191" spans="1:11" ht="12.75">
      <c r="A191" s="103" t="s">
        <v>426</v>
      </c>
      <c r="B191" s="104"/>
      <c r="C191" s="106" t="s">
        <v>335</v>
      </c>
      <c r="D191" s="146" t="s">
        <v>312</v>
      </c>
      <c r="E191" s="146" t="s">
        <v>364</v>
      </c>
      <c r="F191" s="110"/>
      <c r="G191" s="110"/>
      <c r="H191" s="143"/>
      <c r="I191" s="97">
        <f t="shared" si="6"/>
        <v>1000</v>
      </c>
      <c r="J191" s="147">
        <f aca="true" t="shared" si="8" ref="J191:K193">J192</f>
        <v>1000</v>
      </c>
      <c r="K191" s="100">
        <f t="shared" si="8"/>
        <v>1000</v>
      </c>
    </row>
    <row r="192" spans="1:11" ht="25.5">
      <c r="A192" s="107" t="s">
        <v>42</v>
      </c>
      <c r="B192" s="108"/>
      <c r="C192" s="110" t="s">
        <v>335</v>
      </c>
      <c r="D192" s="111" t="s">
        <v>312</v>
      </c>
      <c r="E192" s="111" t="s">
        <v>364</v>
      </c>
      <c r="F192" s="110" t="s">
        <v>473</v>
      </c>
      <c r="G192" s="110"/>
      <c r="H192" s="143"/>
      <c r="I192" s="97">
        <f t="shared" si="6"/>
        <v>1000</v>
      </c>
      <c r="J192" s="147">
        <f t="shared" si="8"/>
        <v>1000</v>
      </c>
      <c r="K192" s="100">
        <f t="shared" si="8"/>
        <v>1000</v>
      </c>
    </row>
    <row r="193" spans="1:11" ht="25.5">
      <c r="A193" s="159" t="s">
        <v>475</v>
      </c>
      <c r="B193" s="108"/>
      <c r="C193" s="110" t="s">
        <v>335</v>
      </c>
      <c r="D193" s="111" t="s">
        <v>312</v>
      </c>
      <c r="E193" s="111" t="s">
        <v>364</v>
      </c>
      <c r="F193" s="110" t="s">
        <v>474</v>
      </c>
      <c r="G193" s="110"/>
      <c r="H193" s="143"/>
      <c r="I193" s="97">
        <f t="shared" si="6"/>
        <v>1000</v>
      </c>
      <c r="J193" s="147">
        <f t="shared" si="8"/>
        <v>1000</v>
      </c>
      <c r="K193" s="100">
        <f t="shared" si="8"/>
        <v>1000</v>
      </c>
    </row>
    <row r="194" spans="1:11" ht="12.75">
      <c r="A194" s="107" t="s">
        <v>429</v>
      </c>
      <c r="B194" s="108"/>
      <c r="C194" s="110" t="s">
        <v>335</v>
      </c>
      <c r="D194" s="111" t="s">
        <v>312</v>
      </c>
      <c r="E194" s="111" t="s">
        <v>364</v>
      </c>
      <c r="F194" s="110" t="s">
        <v>474</v>
      </c>
      <c r="G194" s="110" t="s">
        <v>119</v>
      </c>
      <c r="H194" s="143"/>
      <c r="I194" s="97">
        <f t="shared" si="6"/>
        <v>1000</v>
      </c>
      <c r="J194" s="150">
        <v>1000</v>
      </c>
      <c r="K194" s="101">
        <v>1000</v>
      </c>
    </row>
    <row r="195" spans="1:11" ht="25.5">
      <c r="A195" s="103" t="s">
        <v>476</v>
      </c>
      <c r="B195" s="104"/>
      <c r="C195" s="106" t="s">
        <v>335</v>
      </c>
      <c r="D195" s="146" t="s">
        <v>312</v>
      </c>
      <c r="E195" s="146" t="s">
        <v>361</v>
      </c>
      <c r="F195" s="110"/>
      <c r="G195" s="110"/>
      <c r="H195" s="143"/>
      <c r="I195" s="97">
        <f t="shared" si="6"/>
        <v>872.3</v>
      </c>
      <c r="J195" s="147">
        <f aca="true" t="shared" si="9" ref="J195:K197">J196</f>
        <v>872.3</v>
      </c>
      <c r="K195" s="100">
        <f t="shared" si="9"/>
        <v>872.3</v>
      </c>
    </row>
    <row r="196" spans="1:11" ht="51">
      <c r="A196" s="85" t="s">
        <v>159</v>
      </c>
      <c r="B196" s="108"/>
      <c r="C196" s="110" t="s">
        <v>335</v>
      </c>
      <c r="D196" s="111" t="s">
        <v>312</v>
      </c>
      <c r="E196" s="111" t="s">
        <v>361</v>
      </c>
      <c r="F196" s="46" t="s">
        <v>160</v>
      </c>
      <c r="G196" s="110"/>
      <c r="H196" s="143"/>
      <c r="I196" s="97">
        <f t="shared" si="6"/>
        <v>872.3</v>
      </c>
      <c r="J196" s="147">
        <f t="shared" si="9"/>
        <v>872.3</v>
      </c>
      <c r="K196" s="100">
        <f t="shared" si="9"/>
        <v>872.3</v>
      </c>
    </row>
    <row r="197" spans="1:11" ht="25.5">
      <c r="A197" s="85" t="s">
        <v>274</v>
      </c>
      <c r="B197" s="108"/>
      <c r="C197" s="110" t="s">
        <v>335</v>
      </c>
      <c r="D197" s="111" t="s">
        <v>312</v>
      </c>
      <c r="E197" s="111" t="s">
        <v>361</v>
      </c>
      <c r="F197" s="46" t="s">
        <v>161</v>
      </c>
      <c r="G197" s="110"/>
      <c r="H197" s="143"/>
      <c r="I197" s="97">
        <f t="shared" si="6"/>
        <v>872.3</v>
      </c>
      <c r="J197" s="147">
        <f t="shared" si="9"/>
        <v>872.3</v>
      </c>
      <c r="K197" s="100">
        <f t="shared" si="9"/>
        <v>872.3</v>
      </c>
    </row>
    <row r="198" spans="1:11" ht="12.75">
      <c r="A198" s="107" t="s">
        <v>429</v>
      </c>
      <c r="B198" s="108"/>
      <c r="C198" s="110" t="s">
        <v>335</v>
      </c>
      <c r="D198" s="111" t="s">
        <v>312</v>
      </c>
      <c r="E198" s="111" t="s">
        <v>361</v>
      </c>
      <c r="F198" s="46" t="s">
        <v>161</v>
      </c>
      <c r="G198" s="110" t="s">
        <v>119</v>
      </c>
      <c r="H198" s="147"/>
      <c r="I198" s="97">
        <f t="shared" si="6"/>
        <v>872.3</v>
      </c>
      <c r="J198" s="150">
        <v>872.3</v>
      </c>
      <c r="K198" s="150">
        <v>872.3</v>
      </c>
    </row>
    <row r="199" spans="1:12" ht="18" customHeight="1">
      <c r="A199" s="218" t="s">
        <v>198</v>
      </c>
      <c r="B199" s="219"/>
      <c r="C199" s="219"/>
      <c r="D199" s="219"/>
      <c r="E199" s="219"/>
      <c r="F199" s="219"/>
      <c r="G199" s="219"/>
      <c r="H199" s="143">
        <f>H200+H213+H223+H228</f>
        <v>86784</v>
      </c>
      <c r="I199" s="97">
        <f t="shared" si="6"/>
        <v>-17910.5</v>
      </c>
      <c r="J199" s="143">
        <f>J200+J209+J213+J223+J261+J266</f>
        <v>68873.5</v>
      </c>
      <c r="K199" s="99">
        <f>K200+K209+K213+K223+K261+K266</f>
        <v>69122.1</v>
      </c>
      <c r="L199" s="33">
        <f>K204+K212+K227+K265+K271+K273+K276+K279+K281</f>
        <v>69122.1</v>
      </c>
    </row>
    <row r="200" spans="1:12" ht="16.5" customHeight="1">
      <c r="A200" s="103" t="s">
        <v>171</v>
      </c>
      <c r="B200" s="104"/>
      <c r="C200" s="106" t="s">
        <v>145</v>
      </c>
      <c r="D200" s="106" t="s">
        <v>364</v>
      </c>
      <c r="E200" s="106" t="s">
        <v>68</v>
      </c>
      <c r="F200" s="106"/>
      <c r="G200" s="106"/>
      <c r="H200" s="143">
        <f>H201+H205</f>
        <v>5177</v>
      </c>
      <c r="I200" s="97">
        <f t="shared" si="6"/>
        <v>-1020</v>
      </c>
      <c r="J200" s="143">
        <f aca="true" t="shared" si="10" ref="J200:K203">J201</f>
        <v>4157</v>
      </c>
      <c r="K200" s="99">
        <f t="shared" si="10"/>
        <v>4157</v>
      </c>
      <c r="L200" s="33">
        <f>K204+K265+K273+K276</f>
        <v>53810.8</v>
      </c>
    </row>
    <row r="201" spans="1:11" ht="38.25">
      <c r="A201" s="103" t="s">
        <v>290</v>
      </c>
      <c r="B201" s="104"/>
      <c r="C201" s="106" t="s">
        <v>145</v>
      </c>
      <c r="D201" s="106" t="s">
        <v>364</v>
      </c>
      <c r="E201" s="106" t="s">
        <v>367</v>
      </c>
      <c r="F201" s="106"/>
      <c r="G201" s="106"/>
      <c r="H201" s="143">
        <f>H202</f>
        <v>4157</v>
      </c>
      <c r="I201" s="97">
        <f t="shared" si="6"/>
        <v>0</v>
      </c>
      <c r="J201" s="147">
        <f t="shared" si="10"/>
        <v>4157</v>
      </c>
      <c r="K201" s="100">
        <f t="shared" si="10"/>
        <v>4157</v>
      </c>
    </row>
    <row r="202" spans="1:11" ht="38.25">
      <c r="A202" s="107" t="s">
        <v>12</v>
      </c>
      <c r="B202" s="108"/>
      <c r="C202" s="110" t="s">
        <v>145</v>
      </c>
      <c r="D202" s="110" t="s">
        <v>364</v>
      </c>
      <c r="E202" s="110" t="s">
        <v>367</v>
      </c>
      <c r="F202" s="110" t="s">
        <v>57</v>
      </c>
      <c r="G202" s="110"/>
      <c r="H202" s="147">
        <f>H203</f>
        <v>4157</v>
      </c>
      <c r="I202" s="97">
        <f t="shared" si="6"/>
        <v>0</v>
      </c>
      <c r="J202" s="147">
        <f t="shared" si="10"/>
        <v>4157</v>
      </c>
      <c r="K202" s="100">
        <f t="shared" si="10"/>
        <v>4157</v>
      </c>
    </row>
    <row r="203" spans="1:11" ht="12.75">
      <c r="A203" s="107" t="s">
        <v>61</v>
      </c>
      <c r="B203" s="108"/>
      <c r="C203" s="110" t="s">
        <v>145</v>
      </c>
      <c r="D203" s="110" t="s">
        <v>364</v>
      </c>
      <c r="E203" s="110" t="s">
        <v>367</v>
      </c>
      <c r="F203" s="110" t="s">
        <v>62</v>
      </c>
      <c r="G203" s="110"/>
      <c r="H203" s="147">
        <f>H204</f>
        <v>4157</v>
      </c>
      <c r="I203" s="97">
        <f aca="true" t="shared" si="11" ref="I203:I266">J203-H203</f>
        <v>0</v>
      </c>
      <c r="J203" s="147">
        <f t="shared" si="10"/>
        <v>4157</v>
      </c>
      <c r="K203" s="100">
        <f t="shared" si="10"/>
        <v>4157</v>
      </c>
    </row>
    <row r="204" spans="1:11" ht="25.5">
      <c r="A204" s="107" t="s">
        <v>59</v>
      </c>
      <c r="B204" s="108"/>
      <c r="C204" s="110" t="s">
        <v>145</v>
      </c>
      <c r="D204" s="110" t="s">
        <v>364</v>
      </c>
      <c r="E204" s="110" t="s">
        <v>367</v>
      </c>
      <c r="F204" s="110" t="s">
        <v>62</v>
      </c>
      <c r="G204" s="110" t="s">
        <v>296</v>
      </c>
      <c r="H204" s="147">
        <v>4157</v>
      </c>
      <c r="I204" s="97">
        <f t="shared" si="11"/>
        <v>0</v>
      </c>
      <c r="J204" s="147">
        <v>4157</v>
      </c>
      <c r="K204" s="100">
        <v>4157</v>
      </c>
    </row>
    <row r="205" spans="1:11" ht="25.5">
      <c r="A205" s="103" t="s">
        <v>275</v>
      </c>
      <c r="B205" s="104"/>
      <c r="C205" s="106" t="s">
        <v>145</v>
      </c>
      <c r="D205" s="106" t="s">
        <v>364</v>
      </c>
      <c r="E205" s="106" t="s">
        <v>312</v>
      </c>
      <c r="F205" s="106"/>
      <c r="G205" s="106"/>
      <c r="H205" s="143">
        <f>H206</f>
        <v>1020</v>
      </c>
      <c r="I205" s="97">
        <f t="shared" si="11"/>
        <v>-1020</v>
      </c>
      <c r="J205" s="143">
        <f aca="true" t="shared" si="12" ref="J205:K211">J206</f>
        <v>0</v>
      </c>
      <c r="K205" s="99">
        <f t="shared" si="12"/>
        <v>0</v>
      </c>
    </row>
    <row r="206" spans="1:11" ht="12.75">
      <c r="A206" s="107" t="s">
        <v>276</v>
      </c>
      <c r="B206" s="108"/>
      <c r="C206" s="110" t="s">
        <v>145</v>
      </c>
      <c r="D206" s="110" t="s">
        <v>364</v>
      </c>
      <c r="E206" s="110" t="s">
        <v>312</v>
      </c>
      <c r="F206" s="110" t="s">
        <v>277</v>
      </c>
      <c r="G206" s="110"/>
      <c r="H206" s="147">
        <f>H207</f>
        <v>1020</v>
      </c>
      <c r="I206" s="97">
        <f t="shared" si="11"/>
        <v>-1020</v>
      </c>
      <c r="J206" s="150">
        <f t="shared" si="12"/>
        <v>0</v>
      </c>
      <c r="K206" s="101">
        <f t="shared" si="12"/>
        <v>0</v>
      </c>
    </row>
    <row r="207" spans="1:11" ht="14.25" customHeight="1">
      <c r="A207" s="112" t="s">
        <v>177</v>
      </c>
      <c r="B207" s="113"/>
      <c r="C207" s="110" t="s">
        <v>145</v>
      </c>
      <c r="D207" s="110" t="s">
        <v>364</v>
      </c>
      <c r="E207" s="110" t="s">
        <v>312</v>
      </c>
      <c r="F207" s="110" t="s">
        <v>178</v>
      </c>
      <c r="G207" s="110"/>
      <c r="H207" s="147">
        <f>H208</f>
        <v>1020</v>
      </c>
      <c r="I207" s="97">
        <f t="shared" si="11"/>
        <v>-1020</v>
      </c>
      <c r="J207" s="147">
        <f t="shared" si="12"/>
        <v>0</v>
      </c>
      <c r="K207" s="100">
        <f t="shared" si="12"/>
        <v>0</v>
      </c>
    </row>
    <row r="208" spans="1:11" ht="12.75">
      <c r="A208" s="107" t="s">
        <v>153</v>
      </c>
      <c r="B208" s="108"/>
      <c r="C208" s="110" t="s">
        <v>145</v>
      </c>
      <c r="D208" s="110" t="s">
        <v>364</v>
      </c>
      <c r="E208" s="110" t="s">
        <v>312</v>
      </c>
      <c r="F208" s="110" t="s">
        <v>178</v>
      </c>
      <c r="G208" s="110" t="s">
        <v>249</v>
      </c>
      <c r="H208" s="147">
        <v>1020</v>
      </c>
      <c r="I208" s="97">
        <f t="shared" si="11"/>
        <v>-1020</v>
      </c>
      <c r="J208" s="147"/>
      <c r="K208" s="100"/>
    </row>
    <row r="209" spans="1:11" ht="12.75">
      <c r="A209" s="103" t="s">
        <v>485</v>
      </c>
      <c r="B209" s="104"/>
      <c r="C209" s="106" t="s">
        <v>145</v>
      </c>
      <c r="D209" s="106" t="s">
        <v>365</v>
      </c>
      <c r="E209" s="106"/>
      <c r="F209" s="106"/>
      <c r="G209" s="106"/>
      <c r="H209" s="147"/>
      <c r="I209" s="97">
        <f t="shared" si="11"/>
        <v>775.6</v>
      </c>
      <c r="J209" s="143">
        <f t="shared" si="12"/>
        <v>775.6</v>
      </c>
      <c r="K209" s="99">
        <f t="shared" si="12"/>
        <v>775.6</v>
      </c>
    </row>
    <row r="210" spans="1:11" ht="12.75">
      <c r="A210" s="107" t="s">
        <v>486</v>
      </c>
      <c r="B210" s="108"/>
      <c r="C210" s="110" t="s">
        <v>145</v>
      </c>
      <c r="D210" s="110" t="s">
        <v>365</v>
      </c>
      <c r="E210" s="110" t="s">
        <v>366</v>
      </c>
      <c r="F210" s="110"/>
      <c r="G210" s="110"/>
      <c r="H210" s="147"/>
      <c r="I210" s="97">
        <f t="shared" si="11"/>
        <v>775.6</v>
      </c>
      <c r="J210" s="147">
        <f t="shared" si="12"/>
        <v>775.6</v>
      </c>
      <c r="K210" s="100">
        <f t="shared" si="12"/>
        <v>775.6</v>
      </c>
    </row>
    <row r="211" spans="1:11" ht="25.5">
      <c r="A211" s="107" t="s">
        <v>44</v>
      </c>
      <c r="B211" s="108"/>
      <c r="C211" s="110" t="s">
        <v>145</v>
      </c>
      <c r="D211" s="110" t="s">
        <v>365</v>
      </c>
      <c r="E211" s="110" t="s">
        <v>366</v>
      </c>
      <c r="F211" s="110" t="s">
        <v>45</v>
      </c>
      <c r="G211" s="110"/>
      <c r="H211" s="147"/>
      <c r="I211" s="97">
        <f t="shared" si="11"/>
        <v>775.6</v>
      </c>
      <c r="J211" s="147">
        <f t="shared" si="12"/>
        <v>775.6</v>
      </c>
      <c r="K211" s="100">
        <f t="shared" si="12"/>
        <v>775.6</v>
      </c>
    </row>
    <row r="212" spans="1:11" ht="12.75">
      <c r="A212" s="107" t="s">
        <v>196</v>
      </c>
      <c r="B212" s="108"/>
      <c r="C212" s="110" t="s">
        <v>145</v>
      </c>
      <c r="D212" s="110" t="s">
        <v>365</v>
      </c>
      <c r="E212" s="110" t="s">
        <v>366</v>
      </c>
      <c r="F212" s="110" t="s">
        <v>45</v>
      </c>
      <c r="G212" s="110" t="s">
        <v>65</v>
      </c>
      <c r="H212" s="147"/>
      <c r="I212" s="97">
        <f t="shared" si="11"/>
        <v>775.6</v>
      </c>
      <c r="J212" s="147">
        <v>775.6</v>
      </c>
      <c r="K212" s="100">
        <v>775.6</v>
      </c>
    </row>
    <row r="213" spans="1:11" ht="12.75">
      <c r="A213" s="103" t="s">
        <v>49</v>
      </c>
      <c r="B213" s="104"/>
      <c r="C213" s="106" t="s">
        <v>145</v>
      </c>
      <c r="D213" s="106" t="s">
        <v>360</v>
      </c>
      <c r="E213" s="106" t="s">
        <v>68</v>
      </c>
      <c r="F213" s="106"/>
      <c r="G213" s="106"/>
      <c r="H213" s="143">
        <f>H214+H218</f>
        <v>22723.3</v>
      </c>
      <c r="I213" s="97">
        <f t="shared" si="11"/>
        <v>-22723.3</v>
      </c>
      <c r="J213" s="143"/>
      <c r="K213" s="99"/>
    </row>
    <row r="214" spans="1:11" ht="12.75">
      <c r="A214" s="144" t="s">
        <v>462</v>
      </c>
      <c r="B214" s="145"/>
      <c r="C214" s="106" t="s">
        <v>145</v>
      </c>
      <c r="D214" s="106" t="s">
        <v>360</v>
      </c>
      <c r="E214" s="106" t="s">
        <v>367</v>
      </c>
      <c r="F214" s="106"/>
      <c r="G214" s="106"/>
      <c r="H214" s="143">
        <f>H215</f>
        <v>0</v>
      </c>
      <c r="I214" s="97">
        <f t="shared" si="11"/>
        <v>0</v>
      </c>
      <c r="J214" s="143"/>
      <c r="K214" s="99"/>
    </row>
    <row r="215" spans="1:11" ht="12.75">
      <c r="A215" s="112" t="s">
        <v>463</v>
      </c>
      <c r="B215" s="113"/>
      <c r="C215" s="110" t="s">
        <v>145</v>
      </c>
      <c r="D215" s="110" t="s">
        <v>360</v>
      </c>
      <c r="E215" s="110" t="s">
        <v>367</v>
      </c>
      <c r="F215" s="110" t="s">
        <v>460</v>
      </c>
      <c r="G215" s="110"/>
      <c r="H215" s="147">
        <f>H216</f>
        <v>0</v>
      </c>
      <c r="I215" s="97">
        <f t="shared" si="11"/>
        <v>0</v>
      </c>
      <c r="J215" s="147"/>
      <c r="K215" s="100"/>
    </row>
    <row r="216" spans="1:11" ht="25.5">
      <c r="A216" s="112" t="s">
        <v>464</v>
      </c>
      <c r="B216" s="113"/>
      <c r="C216" s="110" t="s">
        <v>145</v>
      </c>
      <c r="D216" s="110" t="s">
        <v>360</v>
      </c>
      <c r="E216" s="110" t="s">
        <v>367</v>
      </c>
      <c r="F216" s="110" t="s">
        <v>461</v>
      </c>
      <c r="G216" s="110"/>
      <c r="H216" s="147">
        <f>H217</f>
        <v>0</v>
      </c>
      <c r="I216" s="97">
        <f t="shared" si="11"/>
        <v>0</v>
      </c>
      <c r="J216" s="147"/>
      <c r="K216" s="100"/>
    </row>
    <row r="217" spans="1:11" ht="12.75">
      <c r="A217" s="112" t="s">
        <v>150</v>
      </c>
      <c r="B217" s="113"/>
      <c r="C217" s="110" t="s">
        <v>145</v>
      </c>
      <c r="D217" s="110" t="s">
        <v>360</v>
      </c>
      <c r="E217" s="110" t="s">
        <v>367</v>
      </c>
      <c r="F217" s="110" t="s">
        <v>461</v>
      </c>
      <c r="G217" s="110" t="s">
        <v>248</v>
      </c>
      <c r="H217" s="147">
        <v>0</v>
      </c>
      <c r="I217" s="97">
        <f t="shared" si="11"/>
        <v>0</v>
      </c>
      <c r="J217" s="147"/>
      <c r="K217" s="100"/>
    </row>
    <row r="218" spans="1:11" s="10" customFormat="1" ht="25.5">
      <c r="A218" s="103" t="s">
        <v>0</v>
      </c>
      <c r="B218" s="104"/>
      <c r="C218" s="106" t="s">
        <v>145</v>
      </c>
      <c r="D218" s="106" t="s">
        <v>360</v>
      </c>
      <c r="E218" s="106" t="s">
        <v>136</v>
      </c>
      <c r="F218" s="106"/>
      <c r="G218" s="106"/>
      <c r="H218" s="143">
        <f>H219</f>
        <v>22723.3</v>
      </c>
      <c r="I218" s="97">
        <f t="shared" si="11"/>
        <v>-22723.3</v>
      </c>
      <c r="J218" s="143"/>
      <c r="K218" s="99"/>
    </row>
    <row r="219" spans="1:11" s="10" customFormat="1" ht="25.5">
      <c r="A219" s="107" t="s">
        <v>315</v>
      </c>
      <c r="B219" s="108"/>
      <c r="C219" s="110" t="s">
        <v>145</v>
      </c>
      <c r="D219" s="110" t="s">
        <v>360</v>
      </c>
      <c r="E219" s="110" t="s">
        <v>136</v>
      </c>
      <c r="F219" s="110" t="s">
        <v>52</v>
      </c>
      <c r="G219" s="106"/>
      <c r="H219" s="143">
        <f>H220</f>
        <v>22723.3</v>
      </c>
      <c r="I219" s="97">
        <f t="shared" si="11"/>
        <v>-22723.3</v>
      </c>
      <c r="J219" s="143"/>
      <c r="K219" s="99"/>
    </row>
    <row r="220" spans="1:11" ht="12.75">
      <c r="A220" s="107" t="s">
        <v>53</v>
      </c>
      <c r="B220" s="108"/>
      <c r="C220" s="110" t="s">
        <v>145</v>
      </c>
      <c r="D220" s="110" t="s">
        <v>360</v>
      </c>
      <c r="E220" s="110" t="s">
        <v>136</v>
      </c>
      <c r="F220" s="110" t="s">
        <v>50</v>
      </c>
      <c r="G220" s="110"/>
      <c r="H220" s="147">
        <f>H221</f>
        <v>22723.3</v>
      </c>
      <c r="I220" s="97">
        <f t="shared" si="11"/>
        <v>-22723.3</v>
      </c>
      <c r="J220" s="147"/>
      <c r="K220" s="100"/>
    </row>
    <row r="221" spans="1:11" ht="41.25" customHeight="1">
      <c r="A221" s="107" t="s">
        <v>22</v>
      </c>
      <c r="B221" s="108"/>
      <c r="C221" s="110" t="s">
        <v>145</v>
      </c>
      <c r="D221" s="110" t="s">
        <v>360</v>
      </c>
      <c r="E221" s="110" t="s">
        <v>136</v>
      </c>
      <c r="F221" s="110" t="s">
        <v>51</v>
      </c>
      <c r="G221" s="110"/>
      <c r="H221" s="147">
        <f>H222</f>
        <v>22723.3</v>
      </c>
      <c r="I221" s="97">
        <f t="shared" si="11"/>
        <v>-22723.3</v>
      </c>
      <c r="J221" s="147"/>
      <c r="K221" s="100"/>
    </row>
    <row r="222" spans="1:11" ht="12.75">
      <c r="A222" s="107" t="s">
        <v>41</v>
      </c>
      <c r="B222" s="108"/>
      <c r="C222" s="110" t="s">
        <v>145</v>
      </c>
      <c r="D222" s="110" t="s">
        <v>360</v>
      </c>
      <c r="E222" s="110" t="s">
        <v>136</v>
      </c>
      <c r="F222" s="110" t="s">
        <v>51</v>
      </c>
      <c r="G222" s="110" t="s">
        <v>246</v>
      </c>
      <c r="H222" s="147">
        <v>22723.3</v>
      </c>
      <c r="I222" s="97">
        <f t="shared" si="11"/>
        <v>-22723.3</v>
      </c>
      <c r="J222" s="147"/>
      <c r="K222" s="100"/>
    </row>
    <row r="223" spans="1:11" ht="25.5">
      <c r="A223" s="103" t="s">
        <v>181</v>
      </c>
      <c r="B223" s="104"/>
      <c r="C223" s="106" t="s">
        <v>145</v>
      </c>
      <c r="D223" s="106" t="s">
        <v>361</v>
      </c>
      <c r="E223" s="106" t="s">
        <v>68</v>
      </c>
      <c r="F223" s="106" t="s">
        <v>172</v>
      </c>
      <c r="G223" s="106"/>
      <c r="H223" s="143">
        <f>H224</f>
        <v>0</v>
      </c>
      <c r="I223" s="97">
        <f t="shared" si="11"/>
        <v>2061.3</v>
      </c>
      <c r="J223" s="143">
        <f aca="true" t="shared" si="13" ref="J223:K226">J224</f>
        <v>2061.3</v>
      </c>
      <c r="K223" s="99">
        <f t="shared" si="13"/>
        <v>2268</v>
      </c>
    </row>
    <row r="224" spans="1:11" ht="25.5">
      <c r="A224" s="103" t="s">
        <v>272</v>
      </c>
      <c r="B224" s="104"/>
      <c r="C224" s="106" t="s">
        <v>145</v>
      </c>
      <c r="D224" s="106" t="s">
        <v>361</v>
      </c>
      <c r="E224" s="106" t="s">
        <v>365</v>
      </c>
      <c r="F224" s="106" t="s">
        <v>172</v>
      </c>
      <c r="G224" s="106"/>
      <c r="H224" s="143">
        <f>H225</f>
        <v>0</v>
      </c>
      <c r="I224" s="97">
        <f t="shared" si="11"/>
        <v>2061.3</v>
      </c>
      <c r="J224" s="143">
        <f t="shared" si="13"/>
        <v>2061.3</v>
      </c>
      <c r="K224" s="99">
        <f t="shared" si="13"/>
        <v>2268</v>
      </c>
    </row>
    <row r="225" spans="1:11" ht="12.75">
      <c r="A225" s="107" t="s">
        <v>348</v>
      </c>
      <c r="B225" s="108"/>
      <c r="C225" s="110" t="s">
        <v>145</v>
      </c>
      <c r="D225" s="110" t="s">
        <v>361</v>
      </c>
      <c r="E225" s="110" t="s">
        <v>365</v>
      </c>
      <c r="F225" s="110" t="s">
        <v>349</v>
      </c>
      <c r="G225" s="110"/>
      <c r="H225" s="147">
        <f>H226</f>
        <v>0</v>
      </c>
      <c r="I225" s="97">
        <f t="shared" si="11"/>
        <v>2061.3</v>
      </c>
      <c r="J225" s="147">
        <f t="shared" si="13"/>
        <v>2061.3</v>
      </c>
      <c r="K225" s="100">
        <f t="shared" si="13"/>
        <v>2268</v>
      </c>
    </row>
    <row r="226" spans="1:11" ht="51">
      <c r="A226" s="107" t="s">
        <v>472</v>
      </c>
      <c r="B226" s="108"/>
      <c r="C226" s="110" t="s">
        <v>145</v>
      </c>
      <c r="D226" s="110" t="s">
        <v>361</v>
      </c>
      <c r="E226" s="110" t="s">
        <v>365</v>
      </c>
      <c r="F226" s="110" t="s">
        <v>471</v>
      </c>
      <c r="G226" s="110"/>
      <c r="H226" s="147">
        <f>H227</f>
        <v>0</v>
      </c>
      <c r="I226" s="97">
        <f t="shared" si="11"/>
        <v>2061.3</v>
      </c>
      <c r="J226" s="147">
        <f t="shared" si="13"/>
        <v>2061.3</v>
      </c>
      <c r="K226" s="100">
        <f t="shared" si="13"/>
        <v>2268</v>
      </c>
    </row>
    <row r="227" spans="1:11" ht="12.75">
      <c r="A227" s="107" t="s">
        <v>196</v>
      </c>
      <c r="B227" s="108"/>
      <c r="C227" s="110" t="s">
        <v>145</v>
      </c>
      <c r="D227" s="110" t="s">
        <v>361</v>
      </c>
      <c r="E227" s="110" t="s">
        <v>365</v>
      </c>
      <c r="F227" s="110" t="s">
        <v>471</v>
      </c>
      <c r="G227" s="110" t="s">
        <v>65</v>
      </c>
      <c r="H227" s="147"/>
      <c r="I227" s="97">
        <f t="shared" si="11"/>
        <v>2061.3</v>
      </c>
      <c r="J227" s="147">
        <v>2061.3</v>
      </c>
      <c r="K227" s="100">
        <v>2268</v>
      </c>
    </row>
    <row r="228" spans="1:11" ht="25.5">
      <c r="A228" s="144" t="s">
        <v>5</v>
      </c>
      <c r="B228" s="145"/>
      <c r="C228" s="106" t="s">
        <v>145</v>
      </c>
      <c r="D228" s="106" t="s">
        <v>312</v>
      </c>
      <c r="E228" s="106" t="s">
        <v>68</v>
      </c>
      <c r="F228" s="106" t="s">
        <v>172</v>
      </c>
      <c r="G228" s="106"/>
      <c r="H228" s="143">
        <f>H229+H240+H253</f>
        <v>58883.7</v>
      </c>
      <c r="I228" s="97">
        <f t="shared" si="11"/>
        <v>-58883.7</v>
      </c>
      <c r="J228" s="143"/>
      <c r="K228" s="99"/>
    </row>
    <row r="229" spans="1:11" ht="25.5">
      <c r="A229" s="103" t="s">
        <v>6</v>
      </c>
      <c r="B229" s="104"/>
      <c r="C229" s="106" t="s">
        <v>145</v>
      </c>
      <c r="D229" s="106" t="s">
        <v>312</v>
      </c>
      <c r="E229" s="106" t="s">
        <v>364</v>
      </c>
      <c r="F229" s="106" t="s">
        <v>172</v>
      </c>
      <c r="G229" s="106"/>
      <c r="H229" s="143">
        <f>H230+H236</f>
        <v>47589.2</v>
      </c>
      <c r="I229" s="97">
        <f t="shared" si="11"/>
        <v>-47589.2</v>
      </c>
      <c r="J229" s="143"/>
      <c r="K229" s="99"/>
    </row>
    <row r="230" spans="1:11" ht="12.75">
      <c r="A230" s="107" t="s">
        <v>7</v>
      </c>
      <c r="B230" s="108"/>
      <c r="C230" s="110" t="s">
        <v>145</v>
      </c>
      <c r="D230" s="110" t="s">
        <v>312</v>
      </c>
      <c r="E230" s="110" t="s">
        <v>364</v>
      </c>
      <c r="F230" s="110" t="s">
        <v>8</v>
      </c>
      <c r="G230" s="106"/>
      <c r="H230" s="147">
        <f>H231</f>
        <v>47589.2</v>
      </c>
      <c r="I230" s="97">
        <f t="shared" si="11"/>
        <v>-47589.2</v>
      </c>
      <c r="J230" s="147"/>
      <c r="K230" s="100"/>
    </row>
    <row r="231" spans="1:11" ht="12.75">
      <c r="A231" s="107" t="s">
        <v>7</v>
      </c>
      <c r="B231" s="108"/>
      <c r="C231" s="110" t="s">
        <v>145</v>
      </c>
      <c r="D231" s="110" t="s">
        <v>312</v>
      </c>
      <c r="E231" s="110" t="s">
        <v>364</v>
      </c>
      <c r="F231" s="110" t="s">
        <v>9</v>
      </c>
      <c r="G231" s="106"/>
      <c r="H231" s="147">
        <f>H232+H234</f>
        <v>47589.2</v>
      </c>
      <c r="I231" s="97">
        <f t="shared" si="11"/>
        <v>-47589.2</v>
      </c>
      <c r="J231" s="147"/>
      <c r="K231" s="100"/>
    </row>
    <row r="232" spans="1:11" ht="25.5">
      <c r="A232" s="107" t="s">
        <v>82</v>
      </c>
      <c r="B232" s="108"/>
      <c r="C232" s="110" t="s">
        <v>145</v>
      </c>
      <c r="D232" s="110" t="s">
        <v>312</v>
      </c>
      <c r="E232" s="110" t="s">
        <v>364</v>
      </c>
      <c r="F232" s="110" t="s">
        <v>10</v>
      </c>
      <c r="G232" s="106"/>
      <c r="H232" s="147">
        <f>H233</f>
        <v>4690.2</v>
      </c>
      <c r="I232" s="97">
        <f t="shared" si="11"/>
        <v>-4690.2</v>
      </c>
      <c r="J232" s="147"/>
      <c r="K232" s="100"/>
    </row>
    <row r="233" spans="1:11" ht="12.75">
      <c r="A233" s="107" t="s">
        <v>11</v>
      </c>
      <c r="B233" s="108" t="s">
        <v>238</v>
      </c>
      <c r="C233" s="110" t="s">
        <v>145</v>
      </c>
      <c r="D233" s="110" t="s">
        <v>312</v>
      </c>
      <c r="E233" s="110" t="s">
        <v>364</v>
      </c>
      <c r="F233" s="110" t="s">
        <v>10</v>
      </c>
      <c r="G233" s="110" t="s">
        <v>66</v>
      </c>
      <c r="H233" s="147">
        <v>4690.2</v>
      </c>
      <c r="I233" s="97">
        <f t="shared" si="11"/>
        <v>-4690.2</v>
      </c>
      <c r="J233" s="147"/>
      <c r="K233" s="100"/>
    </row>
    <row r="234" spans="1:11" ht="25.5">
      <c r="A234" s="107" t="s">
        <v>81</v>
      </c>
      <c r="B234" s="108"/>
      <c r="C234" s="110" t="s">
        <v>145</v>
      </c>
      <c r="D234" s="110" t="s">
        <v>312</v>
      </c>
      <c r="E234" s="110" t="s">
        <v>364</v>
      </c>
      <c r="F234" s="110" t="s">
        <v>13</v>
      </c>
      <c r="G234" s="106"/>
      <c r="H234" s="147">
        <f>H235</f>
        <v>42899</v>
      </c>
      <c r="I234" s="97">
        <f t="shared" si="11"/>
        <v>-42899</v>
      </c>
      <c r="J234" s="147"/>
      <c r="K234" s="100"/>
    </row>
    <row r="235" spans="1:11" ht="21.75" customHeight="1">
      <c r="A235" s="151" t="s">
        <v>11</v>
      </c>
      <c r="B235" s="152" t="s">
        <v>239</v>
      </c>
      <c r="C235" s="110" t="s">
        <v>145</v>
      </c>
      <c r="D235" s="110" t="s">
        <v>312</v>
      </c>
      <c r="E235" s="110" t="s">
        <v>364</v>
      </c>
      <c r="F235" s="110" t="s">
        <v>13</v>
      </c>
      <c r="G235" s="110" t="s">
        <v>66</v>
      </c>
      <c r="H235" s="147">
        <v>42899</v>
      </c>
      <c r="I235" s="97">
        <f t="shared" si="11"/>
        <v>-42899</v>
      </c>
      <c r="J235" s="147"/>
      <c r="K235" s="100"/>
    </row>
    <row r="236" spans="1:11" ht="14.25" customHeight="1">
      <c r="A236" s="151" t="s">
        <v>188</v>
      </c>
      <c r="B236" s="160"/>
      <c r="C236" s="110" t="s">
        <v>145</v>
      </c>
      <c r="D236" s="110" t="s">
        <v>312</v>
      </c>
      <c r="E236" s="110" t="s">
        <v>364</v>
      </c>
      <c r="F236" s="110" t="s">
        <v>14</v>
      </c>
      <c r="G236" s="110"/>
      <c r="H236" s="147"/>
      <c r="I236" s="97">
        <f t="shared" si="11"/>
        <v>0</v>
      </c>
      <c r="J236" s="147"/>
      <c r="K236" s="100"/>
    </row>
    <row r="237" spans="1:11" ht="15" customHeight="1">
      <c r="A237" s="107" t="s">
        <v>85</v>
      </c>
      <c r="B237" s="108"/>
      <c r="C237" s="110" t="s">
        <v>145</v>
      </c>
      <c r="D237" s="110" t="s">
        <v>312</v>
      </c>
      <c r="E237" s="110" t="s">
        <v>364</v>
      </c>
      <c r="F237" s="110" t="s">
        <v>86</v>
      </c>
      <c r="G237" s="110"/>
      <c r="H237" s="147">
        <f>H238+H239</f>
        <v>0</v>
      </c>
      <c r="I237" s="97">
        <f t="shared" si="11"/>
        <v>0</v>
      </c>
      <c r="J237" s="147"/>
      <c r="K237" s="100"/>
    </row>
    <row r="238" spans="1:11" ht="12.75">
      <c r="A238" s="107" t="s">
        <v>84</v>
      </c>
      <c r="B238" s="108"/>
      <c r="C238" s="110" t="s">
        <v>145</v>
      </c>
      <c r="D238" s="110" t="s">
        <v>312</v>
      </c>
      <c r="E238" s="110" t="s">
        <v>364</v>
      </c>
      <c r="F238" s="110" t="s">
        <v>86</v>
      </c>
      <c r="G238" s="110" t="s">
        <v>67</v>
      </c>
      <c r="H238" s="147"/>
      <c r="I238" s="97">
        <f t="shared" si="11"/>
        <v>0</v>
      </c>
      <c r="J238" s="147"/>
      <c r="K238" s="100"/>
    </row>
    <row r="239" spans="1:11" ht="12.75">
      <c r="A239" s="107" t="s">
        <v>84</v>
      </c>
      <c r="B239" s="108"/>
      <c r="C239" s="110" t="s">
        <v>145</v>
      </c>
      <c r="D239" s="110" t="s">
        <v>312</v>
      </c>
      <c r="E239" s="110" t="s">
        <v>364</v>
      </c>
      <c r="F239" s="110" t="s">
        <v>189</v>
      </c>
      <c r="G239" s="110" t="s">
        <v>67</v>
      </c>
      <c r="H239" s="147"/>
      <c r="I239" s="97">
        <f t="shared" si="11"/>
        <v>0</v>
      </c>
      <c r="J239" s="147"/>
      <c r="K239" s="100"/>
    </row>
    <row r="240" spans="1:11" ht="38.25">
      <c r="A240" s="103" t="s">
        <v>122</v>
      </c>
      <c r="B240" s="104"/>
      <c r="C240" s="106" t="s">
        <v>145</v>
      </c>
      <c r="D240" s="106" t="s">
        <v>312</v>
      </c>
      <c r="E240" s="106" t="s">
        <v>365</v>
      </c>
      <c r="F240" s="106" t="s">
        <v>172</v>
      </c>
      <c r="G240" s="110"/>
      <c r="H240" s="143">
        <f>H241</f>
        <v>7763.3</v>
      </c>
      <c r="I240" s="97">
        <f t="shared" si="11"/>
        <v>-7763.3</v>
      </c>
      <c r="J240" s="143"/>
      <c r="K240" s="99"/>
    </row>
    <row r="241" spans="1:11" ht="12.75">
      <c r="A241" s="103"/>
      <c r="B241" s="104"/>
      <c r="C241" s="110" t="s">
        <v>145</v>
      </c>
      <c r="D241" s="110" t="s">
        <v>312</v>
      </c>
      <c r="E241" s="110" t="s">
        <v>365</v>
      </c>
      <c r="F241" s="110" t="s">
        <v>64</v>
      </c>
      <c r="G241" s="110"/>
      <c r="H241" s="143">
        <f>H242+H249+H251</f>
        <v>7763.3</v>
      </c>
      <c r="I241" s="97">
        <f t="shared" si="11"/>
        <v>-7763.3</v>
      </c>
      <c r="J241" s="143"/>
      <c r="K241" s="99"/>
    </row>
    <row r="242" spans="1:11" ht="63.75">
      <c r="A242" s="107" t="s">
        <v>26</v>
      </c>
      <c r="B242" s="108"/>
      <c r="C242" s="110" t="s">
        <v>145</v>
      </c>
      <c r="D242" s="110" t="s">
        <v>312</v>
      </c>
      <c r="E242" s="110" t="s">
        <v>365</v>
      </c>
      <c r="F242" s="110" t="s">
        <v>105</v>
      </c>
      <c r="G242" s="110"/>
      <c r="H242" s="147">
        <f>H243+H245+H247</f>
        <v>7763.3</v>
      </c>
      <c r="I242" s="97">
        <f t="shared" si="11"/>
        <v>-7763.3</v>
      </c>
      <c r="J242" s="147"/>
      <c r="K242" s="100"/>
    </row>
    <row r="243" spans="1:11" ht="25.5">
      <c r="A243" s="107" t="s">
        <v>183</v>
      </c>
      <c r="B243" s="108"/>
      <c r="C243" s="110" t="s">
        <v>145</v>
      </c>
      <c r="D243" s="110" t="s">
        <v>312</v>
      </c>
      <c r="E243" s="110" t="s">
        <v>365</v>
      </c>
      <c r="F243" s="110" t="s">
        <v>16</v>
      </c>
      <c r="G243" s="110"/>
      <c r="H243" s="147"/>
      <c r="I243" s="97">
        <f t="shared" si="11"/>
        <v>0</v>
      </c>
      <c r="J243" s="147"/>
      <c r="K243" s="100"/>
    </row>
    <row r="244" spans="1:11" ht="12.75">
      <c r="A244" s="107" t="s">
        <v>150</v>
      </c>
      <c r="B244" s="108">
        <v>923</v>
      </c>
      <c r="C244" s="110" t="s">
        <v>145</v>
      </c>
      <c r="D244" s="110" t="s">
        <v>312</v>
      </c>
      <c r="E244" s="110" t="s">
        <v>365</v>
      </c>
      <c r="F244" s="110" t="s">
        <v>16</v>
      </c>
      <c r="G244" s="110" t="s">
        <v>248</v>
      </c>
      <c r="H244" s="147"/>
      <c r="I244" s="97">
        <f t="shared" si="11"/>
        <v>0</v>
      </c>
      <c r="J244" s="147"/>
      <c r="K244" s="100"/>
    </row>
    <row r="245" spans="1:11" ht="63.75">
      <c r="A245" s="107" t="s">
        <v>231</v>
      </c>
      <c r="B245" s="108"/>
      <c r="C245" s="110" t="s">
        <v>145</v>
      </c>
      <c r="D245" s="110" t="s">
        <v>312</v>
      </c>
      <c r="E245" s="110" t="s">
        <v>365</v>
      </c>
      <c r="F245" s="110" t="s">
        <v>17</v>
      </c>
      <c r="G245" s="110"/>
      <c r="H245" s="147">
        <f>H246</f>
        <v>6783.6</v>
      </c>
      <c r="I245" s="97">
        <f t="shared" si="11"/>
        <v>-6783.6</v>
      </c>
      <c r="J245" s="147"/>
      <c r="K245" s="100"/>
    </row>
    <row r="246" spans="1:11" ht="12.75">
      <c r="A246" s="107" t="s">
        <v>150</v>
      </c>
      <c r="B246" s="108">
        <v>924</v>
      </c>
      <c r="C246" s="110" t="s">
        <v>145</v>
      </c>
      <c r="D246" s="110" t="s">
        <v>312</v>
      </c>
      <c r="E246" s="110" t="s">
        <v>365</v>
      </c>
      <c r="F246" s="110" t="s">
        <v>17</v>
      </c>
      <c r="G246" s="110" t="s">
        <v>248</v>
      </c>
      <c r="H246" s="147">
        <v>6783.6</v>
      </c>
      <c r="I246" s="97">
        <f t="shared" si="11"/>
        <v>-6783.6</v>
      </c>
      <c r="J246" s="147"/>
      <c r="K246" s="100"/>
    </row>
    <row r="247" spans="1:11" ht="51">
      <c r="A247" s="107" t="s">
        <v>369</v>
      </c>
      <c r="B247" s="108"/>
      <c r="C247" s="110" t="s">
        <v>145</v>
      </c>
      <c r="D247" s="110" t="s">
        <v>312</v>
      </c>
      <c r="E247" s="110" t="s">
        <v>365</v>
      </c>
      <c r="F247" s="110" t="s">
        <v>15</v>
      </c>
      <c r="G247" s="110"/>
      <c r="H247" s="147">
        <f>H248</f>
        <v>979.7</v>
      </c>
      <c r="I247" s="97">
        <f t="shared" si="11"/>
        <v>-979.7</v>
      </c>
      <c r="J247" s="147"/>
      <c r="K247" s="100"/>
    </row>
    <row r="248" spans="1:11" ht="12.75">
      <c r="A248" s="107" t="s">
        <v>150</v>
      </c>
      <c r="B248" s="108">
        <v>956</v>
      </c>
      <c r="C248" s="110" t="s">
        <v>145</v>
      </c>
      <c r="D248" s="110" t="s">
        <v>312</v>
      </c>
      <c r="E248" s="110" t="s">
        <v>365</v>
      </c>
      <c r="F248" s="110" t="s">
        <v>15</v>
      </c>
      <c r="G248" s="110" t="s">
        <v>248</v>
      </c>
      <c r="H248" s="147">
        <v>979.7</v>
      </c>
      <c r="I248" s="97">
        <f t="shared" si="11"/>
        <v>-979.7</v>
      </c>
      <c r="J248" s="147"/>
      <c r="K248" s="100"/>
    </row>
    <row r="249" spans="1:11" ht="38.25">
      <c r="A249" s="107" t="s">
        <v>125</v>
      </c>
      <c r="B249" s="108"/>
      <c r="C249" s="110" t="s">
        <v>145</v>
      </c>
      <c r="D249" s="110" t="s">
        <v>312</v>
      </c>
      <c r="E249" s="110" t="s">
        <v>365</v>
      </c>
      <c r="F249" s="110" t="s">
        <v>27</v>
      </c>
      <c r="G249" s="110"/>
      <c r="H249" s="147">
        <f>H250</f>
        <v>0</v>
      </c>
      <c r="I249" s="97">
        <f t="shared" si="11"/>
        <v>0</v>
      </c>
      <c r="J249" s="147"/>
      <c r="K249" s="100"/>
    </row>
    <row r="250" spans="1:11" ht="25.5">
      <c r="A250" s="107" t="s">
        <v>59</v>
      </c>
      <c r="B250" s="108">
        <v>929</v>
      </c>
      <c r="C250" s="110" t="s">
        <v>145</v>
      </c>
      <c r="D250" s="110" t="s">
        <v>312</v>
      </c>
      <c r="E250" s="110" t="s">
        <v>365</v>
      </c>
      <c r="F250" s="110" t="s">
        <v>27</v>
      </c>
      <c r="G250" s="110" t="s">
        <v>296</v>
      </c>
      <c r="H250" s="147"/>
      <c r="I250" s="97">
        <f t="shared" si="11"/>
        <v>0</v>
      </c>
      <c r="J250" s="147"/>
      <c r="K250" s="100"/>
    </row>
    <row r="251" spans="1:11" ht="25.5">
      <c r="A251" s="107" t="s">
        <v>30</v>
      </c>
      <c r="B251" s="108"/>
      <c r="C251" s="110" t="s">
        <v>145</v>
      </c>
      <c r="D251" s="110" t="s">
        <v>312</v>
      </c>
      <c r="E251" s="110" t="s">
        <v>365</v>
      </c>
      <c r="F251" s="110" t="s">
        <v>29</v>
      </c>
      <c r="G251" s="110"/>
      <c r="H251" s="147">
        <f>H252</f>
        <v>0</v>
      </c>
      <c r="I251" s="97">
        <f t="shared" si="11"/>
        <v>0</v>
      </c>
      <c r="J251" s="147"/>
      <c r="K251" s="100"/>
    </row>
    <row r="252" spans="1:11" ht="18" customHeight="1">
      <c r="A252" s="107" t="s">
        <v>59</v>
      </c>
      <c r="B252" s="108"/>
      <c r="C252" s="110" t="s">
        <v>145</v>
      </c>
      <c r="D252" s="110" t="s">
        <v>312</v>
      </c>
      <c r="E252" s="110" t="s">
        <v>365</v>
      </c>
      <c r="F252" s="110" t="s">
        <v>29</v>
      </c>
      <c r="G252" s="110" t="s">
        <v>296</v>
      </c>
      <c r="H252" s="147"/>
      <c r="I252" s="97">
        <f t="shared" si="11"/>
        <v>0</v>
      </c>
      <c r="J252" s="147"/>
      <c r="K252" s="100"/>
    </row>
    <row r="253" spans="1:11" ht="25.5">
      <c r="A253" s="103" t="s">
        <v>195</v>
      </c>
      <c r="B253" s="104"/>
      <c r="C253" s="106" t="s">
        <v>145</v>
      </c>
      <c r="D253" s="106" t="s">
        <v>312</v>
      </c>
      <c r="E253" s="106" t="s">
        <v>366</v>
      </c>
      <c r="F253" s="106" t="s">
        <v>172</v>
      </c>
      <c r="G253" s="110"/>
      <c r="H253" s="143">
        <f>H254+H257</f>
        <v>3531.2</v>
      </c>
      <c r="I253" s="97">
        <f t="shared" si="11"/>
        <v>-3531.2</v>
      </c>
      <c r="J253" s="143"/>
      <c r="K253" s="99"/>
    </row>
    <row r="254" spans="1:11" ht="25.5">
      <c r="A254" s="107" t="s">
        <v>107</v>
      </c>
      <c r="B254" s="108"/>
      <c r="C254" s="110" t="s">
        <v>145</v>
      </c>
      <c r="D254" s="110" t="s">
        <v>312</v>
      </c>
      <c r="E254" s="110" t="s">
        <v>366</v>
      </c>
      <c r="F254" s="110" t="s">
        <v>108</v>
      </c>
      <c r="G254" s="110"/>
      <c r="H254" s="147">
        <f>H255</f>
        <v>0</v>
      </c>
      <c r="I254" s="97">
        <f t="shared" si="11"/>
        <v>0</v>
      </c>
      <c r="J254" s="147"/>
      <c r="K254" s="100"/>
    </row>
    <row r="255" spans="1:11" ht="25.5">
      <c r="A255" s="107" t="s">
        <v>44</v>
      </c>
      <c r="B255" s="108"/>
      <c r="C255" s="110" t="s">
        <v>145</v>
      </c>
      <c r="D255" s="110" t="s">
        <v>312</v>
      </c>
      <c r="E255" s="110" t="s">
        <v>366</v>
      </c>
      <c r="F255" s="110" t="s">
        <v>45</v>
      </c>
      <c r="G255" s="110"/>
      <c r="H255" s="147">
        <f>H256</f>
        <v>0</v>
      </c>
      <c r="I255" s="97">
        <f t="shared" si="11"/>
        <v>0</v>
      </c>
      <c r="J255" s="147"/>
      <c r="K255" s="100"/>
    </row>
    <row r="256" spans="1:11" ht="12.75">
      <c r="A256" s="107" t="s">
        <v>196</v>
      </c>
      <c r="B256" s="108">
        <v>400</v>
      </c>
      <c r="C256" s="110" t="s">
        <v>145</v>
      </c>
      <c r="D256" s="110" t="s">
        <v>312</v>
      </c>
      <c r="E256" s="110" t="s">
        <v>366</v>
      </c>
      <c r="F256" s="110" t="s">
        <v>45</v>
      </c>
      <c r="G256" s="110" t="s">
        <v>65</v>
      </c>
      <c r="H256" s="147"/>
      <c r="I256" s="97">
        <f t="shared" si="11"/>
        <v>0</v>
      </c>
      <c r="J256" s="147"/>
      <c r="K256" s="100"/>
    </row>
    <row r="257" spans="1:11" ht="12.75">
      <c r="A257" s="107" t="s">
        <v>348</v>
      </c>
      <c r="B257" s="108"/>
      <c r="C257" s="110" t="s">
        <v>145</v>
      </c>
      <c r="D257" s="110">
        <v>11</v>
      </c>
      <c r="E257" s="110" t="s">
        <v>366</v>
      </c>
      <c r="F257" s="110" t="s">
        <v>349</v>
      </c>
      <c r="G257" s="110"/>
      <c r="H257" s="147">
        <f>H258</f>
        <v>3531.2</v>
      </c>
      <c r="I257" s="97">
        <f t="shared" si="11"/>
        <v>-3531.2</v>
      </c>
      <c r="J257" s="147"/>
      <c r="K257" s="100"/>
    </row>
    <row r="258" spans="1:11" ht="22.5">
      <c r="A258" s="161" t="s">
        <v>258</v>
      </c>
      <c r="B258" s="108"/>
      <c r="C258" s="110" t="s">
        <v>145</v>
      </c>
      <c r="D258" s="110">
        <v>11</v>
      </c>
      <c r="E258" s="110" t="s">
        <v>366</v>
      </c>
      <c r="F258" s="110" t="s">
        <v>121</v>
      </c>
      <c r="G258" s="110"/>
      <c r="H258" s="147">
        <f>H259</f>
        <v>3531.2</v>
      </c>
      <c r="I258" s="97">
        <f t="shared" si="11"/>
        <v>-3531.2</v>
      </c>
      <c r="J258" s="147"/>
      <c r="K258" s="100"/>
    </row>
    <row r="259" spans="1:11" ht="12.75">
      <c r="A259" s="158" t="s">
        <v>347</v>
      </c>
      <c r="B259" s="108"/>
      <c r="C259" s="110" t="s">
        <v>145</v>
      </c>
      <c r="D259" s="110">
        <v>11</v>
      </c>
      <c r="E259" s="110" t="s">
        <v>366</v>
      </c>
      <c r="F259" s="110" t="s">
        <v>266</v>
      </c>
      <c r="G259" s="110"/>
      <c r="H259" s="147">
        <f>H260</f>
        <v>3531.2</v>
      </c>
      <c r="I259" s="97">
        <f t="shared" si="11"/>
        <v>-3531.2</v>
      </c>
      <c r="J259" s="147"/>
      <c r="K259" s="100"/>
    </row>
    <row r="260" spans="1:11" ht="12.75">
      <c r="A260" s="107" t="s">
        <v>196</v>
      </c>
      <c r="B260" s="108">
        <v>957</v>
      </c>
      <c r="C260" s="110" t="s">
        <v>145</v>
      </c>
      <c r="D260" s="110">
        <v>11</v>
      </c>
      <c r="E260" s="110" t="s">
        <v>366</v>
      </c>
      <c r="F260" s="110" t="s">
        <v>266</v>
      </c>
      <c r="G260" s="110" t="s">
        <v>65</v>
      </c>
      <c r="H260" s="147">
        <v>3531.2</v>
      </c>
      <c r="I260" s="97">
        <f t="shared" si="11"/>
        <v>-3531.2</v>
      </c>
      <c r="J260" s="147"/>
      <c r="K260" s="100"/>
    </row>
    <row r="261" spans="1:11" ht="25.5">
      <c r="A261" s="103" t="s">
        <v>275</v>
      </c>
      <c r="B261" s="108"/>
      <c r="C261" s="110" t="s">
        <v>145</v>
      </c>
      <c r="D261" s="110" t="s">
        <v>438</v>
      </c>
      <c r="E261" s="110"/>
      <c r="F261" s="110"/>
      <c r="G261" s="110"/>
      <c r="H261" s="147"/>
      <c r="I261" s="97">
        <f t="shared" si="11"/>
        <v>1500</v>
      </c>
      <c r="J261" s="143">
        <f aca="true" t="shared" si="14" ref="J261:K264">J262</f>
        <v>1500</v>
      </c>
      <c r="K261" s="99">
        <f t="shared" si="14"/>
        <v>1500</v>
      </c>
    </row>
    <row r="262" spans="1:11" ht="25.5">
      <c r="A262" s="107" t="s">
        <v>451</v>
      </c>
      <c r="B262" s="108"/>
      <c r="C262" s="110" t="s">
        <v>145</v>
      </c>
      <c r="D262" s="110" t="s">
        <v>438</v>
      </c>
      <c r="E262" s="110" t="s">
        <v>364</v>
      </c>
      <c r="F262" s="110"/>
      <c r="G262" s="110"/>
      <c r="H262" s="147"/>
      <c r="I262" s="97">
        <f t="shared" si="11"/>
        <v>1500</v>
      </c>
      <c r="J262" s="147">
        <f t="shared" si="14"/>
        <v>1500</v>
      </c>
      <c r="K262" s="100">
        <f t="shared" si="14"/>
        <v>1500</v>
      </c>
    </row>
    <row r="263" spans="1:11" ht="12.75">
      <c r="A263" s="107" t="s">
        <v>276</v>
      </c>
      <c r="B263" s="108"/>
      <c r="C263" s="110" t="s">
        <v>145</v>
      </c>
      <c r="D263" s="110" t="s">
        <v>438</v>
      </c>
      <c r="E263" s="110" t="s">
        <v>364</v>
      </c>
      <c r="F263" s="110" t="s">
        <v>277</v>
      </c>
      <c r="G263" s="110"/>
      <c r="H263" s="147"/>
      <c r="I263" s="97">
        <f t="shared" si="11"/>
        <v>1500</v>
      </c>
      <c r="J263" s="147">
        <f t="shared" si="14"/>
        <v>1500</v>
      </c>
      <c r="K263" s="100">
        <f t="shared" si="14"/>
        <v>1500</v>
      </c>
    </row>
    <row r="264" spans="1:11" ht="12.75">
      <c r="A264" s="112" t="s">
        <v>177</v>
      </c>
      <c r="B264" s="108"/>
      <c r="C264" s="110" t="s">
        <v>145</v>
      </c>
      <c r="D264" s="110" t="s">
        <v>438</v>
      </c>
      <c r="E264" s="110" t="s">
        <v>364</v>
      </c>
      <c r="F264" s="110" t="s">
        <v>178</v>
      </c>
      <c r="G264" s="110"/>
      <c r="H264" s="147"/>
      <c r="I264" s="97">
        <f t="shared" si="11"/>
        <v>1500</v>
      </c>
      <c r="J264" s="147">
        <f t="shared" si="14"/>
        <v>1500</v>
      </c>
      <c r="K264" s="100">
        <f t="shared" si="14"/>
        <v>1500</v>
      </c>
    </row>
    <row r="265" spans="1:11" ht="12.75">
      <c r="A265" s="107" t="s">
        <v>153</v>
      </c>
      <c r="B265" s="108"/>
      <c r="C265" s="110" t="s">
        <v>145</v>
      </c>
      <c r="D265" s="110" t="s">
        <v>438</v>
      </c>
      <c r="E265" s="110" t="s">
        <v>364</v>
      </c>
      <c r="F265" s="110" t="s">
        <v>178</v>
      </c>
      <c r="G265" s="110" t="s">
        <v>249</v>
      </c>
      <c r="H265" s="147"/>
      <c r="I265" s="97">
        <f t="shared" si="11"/>
        <v>1500</v>
      </c>
      <c r="J265" s="147">
        <v>1500</v>
      </c>
      <c r="K265" s="100">
        <v>1500</v>
      </c>
    </row>
    <row r="266" spans="1:11" ht="25.5">
      <c r="A266" s="144" t="s">
        <v>5</v>
      </c>
      <c r="B266" s="108"/>
      <c r="C266" s="106" t="s">
        <v>145</v>
      </c>
      <c r="D266" s="106" t="s">
        <v>210</v>
      </c>
      <c r="E266" s="106" t="s">
        <v>68</v>
      </c>
      <c r="F266" s="106" t="s">
        <v>172</v>
      </c>
      <c r="G266" s="106"/>
      <c r="H266" s="147"/>
      <c r="I266" s="97">
        <f t="shared" si="11"/>
        <v>60379.6</v>
      </c>
      <c r="J266" s="143">
        <f>J267+J274</f>
        <v>60379.6</v>
      </c>
      <c r="K266" s="99">
        <f>K267+K274</f>
        <v>60421.5</v>
      </c>
    </row>
    <row r="267" spans="1:11" ht="25.5">
      <c r="A267" s="103" t="s">
        <v>6</v>
      </c>
      <c r="B267" s="108"/>
      <c r="C267" s="106" t="s">
        <v>145</v>
      </c>
      <c r="D267" s="106" t="s">
        <v>210</v>
      </c>
      <c r="E267" s="106" t="s">
        <v>364</v>
      </c>
      <c r="F267" s="106" t="s">
        <v>172</v>
      </c>
      <c r="G267" s="106"/>
      <c r="H267" s="147"/>
      <c r="I267" s="97">
        <f aca="true" t="shared" si="15" ref="I267:I330">J267-H267</f>
        <v>52016.5</v>
      </c>
      <c r="J267" s="147">
        <f>J268</f>
        <v>52016.5</v>
      </c>
      <c r="K267" s="100">
        <f>K268</f>
        <v>52016.5</v>
      </c>
    </row>
    <row r="268" spans="1:11" ht="12.75">
      <c r="A268" s="107" t="s">
        <v>7</v>
      </c>
      <c r="B268" s="108"/>
      <c r="C268" s="110" t="s">
        <v>145</v>
      </c>
      <c r="D268" s="110" t="s">
        <v>210</v>
      </c>
      <c r="E268" s="110" t="s">
        <v>364</v>
      </c>
      <c r="F268" s="110" t="s">
        <v>8</v>
      </c>
      <c r="G268" s="106"/>
      <c r="H268" s="147"/>
      <c r="I268" s="97">
        <f t="shared" si="15"/>
        <v>52016.5</v>
      </c>
      <c r="J268" s="147">
        <f>J269</f>
        <v>52016.5</v>
      </c>
      <c r="K268" s="100">
        <f>K269</f>
        <v>52016.5</v>
      </c>
    </row>
    <row r="269" spans="1:11" ht="12.75">
      <c r="A269" s="107" t="s">
        <v>7</v>
      </c>
      <c r="B269" s="108"/>
      <c r="C269" s="110" t="s">
        <v>145</v>
      </c>
      <c r="D269" s="110" t="s">
        <v>210</v>
      </c>
      <c r="E269" s="110" t="s">
        <v>364</v>
      </c>
      <c r="F269" s="110" t="s">
        <v>9</v>
      </c>
      <c r="G269" s="106"/>
      <c r="H269" s="147"/>
      <c r="I269" s="97">
        <f t="shared" si="15"/>
        <v>52016.5</v>
      </c>
      <c r="J269" s="147">
        <f>J270+J272</f>
        <v>52016.5</v>
      </c>
      <c r="K269" s="100">
        <f>K270+K272</f>
        <v>52016.5</v>
      </c>
    </row>
    <row r="270" spans="1:11" ht="25.5">
      <c r="A270" s="107" t="s">
        <v>82</v>
      </c>
      <c r="B270" s="108"/>
      <c r="C270" s="110" t="s">
        <v>145</v>
      </c>
      <c r="D270" s="110" t="s">
        <v>210</v>
      </c>
      <c r="E270" s="110" t="s">
        <v>364</v>
      </c>
      <c r="F270" s="110" t="s">
        <v>10</v>
      </c>
      <c r="G270" s="106"/>
      <c r="H270" s="147"/>
      <c r="I270" s="97">
        <f t="shared" si="15"/>
        <v>5096.7</v>
      </c>
      <c r="J270" s="147">
        <f>J271</f>
        <v>5096.7</v>
      </c>
      <c r="K270" s="100">
        <f>K271</f>
        <v>5096.7</v>
      </c>
    </row>
    <row r="271" spans="1:11" ht="12.75">
      <c r="A271" s="107" t="s">
        <v>11</v>
      </c>
      <c r="B271" s="108" t="s">
        <v>238</v>
      </c>
      <c r="C271" s="110" t="s">
        <v>145</v>
      </c>
      <c r="D271" s="110" t="s">
        <v>210</v>
      </c>
      <c r="E271" s="110" t="s">
        <v>364</v>
      </c>
      <c r="F271" s="110" t="s">
        <v>10</v>
      </c>
      <c r="G271" s="110" t="s">
        <v>66</v>
      </c>
      <c r="H271" s="147"/>
      <c r="I271" s="97">
        <f t="shared" si="15"/>
        <v>5096.7</v>
      </c>
      <c r="J271" s="147">
        <v>5096.7</v>
      </c>
      <c r="K271" s="100">
        <v>5096.7</v>
      </c>
    </row>
    <row r="272" spans="1:11" ht="25.5">
      <c r="A272" s="107" t="s">
        <v>81</v>
      </c>
      <c r="B272" s="108"/>
      <c r="C272" s="110" t="s">
        <v>145</v>
      </c>
      <c r="D272" s="110" t="s">
        <v>210</v>
      </c>
      <c r="E272" s="110" t="s">
        <v>364</v>
      </c>
      <c r="F272" s="110" t="s">
        <v>13</v>
      </c>
      <c r="G272" s="106"/>
      <c r="H272" s="147"/>
      <c r="I272" s="97">
        <f t="shared" si="15"/>
        <v>46919.8</v>
      </c>
      <c r="J272" s="147">
        <f>J273</f>
        <v>46919.8</v>
      </c>
      <c r="K272" s="100">
        <f>K273</f>
        <v>46919.8</v>
      </c>
    </row>
    <row r="273" spans="1:11" ht="12.75">
      <c r="A273" s="151" t="s">
        <v>11</v>
      </c>
      <c r="B273" s="108"/>
      <c r="C273" s="110" t="s">
        <v>145</v>
      </c>
      <c r="D273" s="110" t="s">
        <v>210</v>
      </c>
      <c r="E273" s="110" t="s">
        <v>364</v>
      </c>
      <c r="F273" s="110" t="s">
        <v>13</v>
      </c>
      <c r="G273" s="110" t="s">
        <v>66</v>
      </c>
      <c r="H273" s="147"/>
      <c r="I273" s="97">
        <f t="shared" si="15"/>
        <v>46919.8</v>
      </c>
      <c r="J273" s="147">
        <v>46919.8</v>
      </c>
      <c r="K273" s="147">
        <v>46919.8</v>
      </c>
    </row>
    <row r="274" spans="1:11" ht="25.5">
      <c r="A274" s="103" t="s">
        <v>465</v>
      </c>
      <c r="B274" s="104"/>
      <c r="C274" s="106" t="s">
        <v>145</v>
      </c>
      <c r="D274" s="106" t="s">
        <v>210</v>
      </c>
      <c r="E274" s="106" t="s">
        <v>366</v>
      </c>
      <c r="F274" s="106"/>
      <c r="G274" s="106"/>
      <c r="H274" s="147"/>
      <c r="I274" s="97">
        <f t="shared" si="15"/>
        <v>8363.1</v>
      </c>
      <c r="J274" s="147">
        <f>J275+J277</f>
        <v>8363.1</v>
      </c>
      <c r="K274" s="147">
        <f>K275+K277</f>
        <v>8405</v>
      </c>
    </row>
    <row r="275" spans="1:11" ht="25.5">
      <c r="A275" s="107" t="s">
        <v>532</v>
      </c>
      <c r="B275" s="104"/>
      <c r="C275" s="110" t="s">
        <v>145</v>
      </c>
      <c r="D275" s="110" t="s">
        <v>210</v>
      </c>
      <c r="E275" s="110" t="s">
        <v>366</v>
      </c>
      <c r="F275" s="110" t="s">
        <v>530</v>
      </c>
      <c r="G275" s="106"/>
      <c r="H275" s="147"/>
      <c r="I275" s="97">
        <f t="shared" si="15"/>
        <v>1234</v>
      </c>
      <c r="J275" s="100">
        <f>J276</f>
        <v>1234</v>
      </c>
      <c r="K275" s="100">
        <f>K276</f>
        <v>1234</v>
      </c>
    </row>
    <row r="276" spans="1:11" ht="12.75">
      <c r="A276" s="107" t="s">
        <v>533</v>
      </c>
      <c r="B276" s="104"/>
      <c r="C276" s="110" t="s">
        <v>145</v>
      </c>
      <c r="D276" s="110" t="s">
        <v>210</v>
      </c>
      <c r="E276" s="110" t="s">
        <v>366</v>
      </c>
      <c r="F276" s="110" t="s">
        <v>530</v>
      </c>
      <c r="G276" s="110" t="s">
        <v>531</v>
      </c>
      <c r="H276" s="147"/>
      <c r="I276" s="97">
        <f t="shared" si="15"/>
        <v>1234</v>
      </c>
      <c r="J276" s="100">
        <v>1234</v>
      </c>
      <c r="K276" s="100">
        <v>1234</v>
      </c>
    </row>
    <row r="277" spans="1:11" ht="37.5" customHeight="1">
      <c r="A277" s="107" t="s">
        <v>467</v>
      </c>
      <c r="B277" s="104"/>
      <c r="C277" s="110" t="s">
        <v>145</v>
      </c>
      <c r="D277" s="110" t="s">
        <v>210</v>
      </c>
      <c r="E277" s="110" t="s">
        <v>366</v>
      </c>
      <c r="F277" s="110" t="s">
        <v>466</v>
      </c>
      <c r="G277" s="106"/>
      <c r="H277" s="147"/>
      <c r="I277" s="97">
        <f t="shared" si="15"/>
        <v>7129.1</v>
      </c>
      <c r="J277" s="147">
        <f>J278+J280</f>
        <v>7129.1</v>
      </c>
      <c r="K277" s="100">
        <f>K278+K280</f>
        <v>7171</v>
      </c>
    </row>
    <row r="278" spans="1:11" ht="54" customHeight="1">
      <c r="A278" s="107" t="s">
        <v>231</v>
      </c>
      <c r="B278" s="104"/>
      <c r="C278" s="110" t="s">
        <v>145</v>
      </c>
      <c r="D278" s="110" t="s">
        <v>210</v>
      </c>
      <c r="E278" s="110" t="s">
        <v>366</v>
      </c>
      <c r="F278" s="110" t="s">
        <v>470</v>
      </c>
      <c r="G278" s="110"/>
      <c r="H278" s="147"/>
      <c r="I278" s="97">
        <f t="shared" si="15"/>
        <v>6701.8</v>
      </c>
      <c r="J278" s="147">
        <f>J279</f>
        <v>6701.8</v>
      </c>
      <c r="K278" s="100">
        <f>K279</f>
        <v>6701.8</v>
      </c>
    </row>
    <row r="279" spans="1:11" ht="12.75">
      <c r="A279" s="107" t="s">
        <v>150</v>
      </c>
      <c r="B279" s="104"/>
      <c r="C279" s="110" t="s">
        <v>145</v>
      </c>
      <c r="D279" s="110" t="s">
        <v>210</v>
      </c>
      <c r="E279" s="110" t="s">
        <v>366</v>
      </c>
      <c r="F279" s="110" t="s">
        <v>470</v>
      </c>
      <c r="G279" s="110" t="s">
        <v>248</v>
      </c>
      <c r="H279" s="147"/>
      <c r="I279" s="97">
        <f t="shared" si="15"/>
        <v>6701.8</v>
      </c>
      <c r="J279" s="147">
        <v>6701.8</v>
      </c>
      <c r="K279" s="100">
        <v>6701.8</v>
      </c>
    </row>
    <row r="280" spans="1:11" ht="51">
      <c r="A280" s="107" t="s">
        <v>469</v>
      </c>
      <c r="B280" s="108"/>
      <c r="C280" s="110" t="s">
        <v>145</v>
      </c>
      <c r="D280" s="110" t="s">
        <v>210</v>
      </c>
      <c r="E280" s="110" t="s">
        <v>366</v>
      </c>
      <c r="F280" s="110" t="s">
        <v>468</v>
      </c>
      <c r="G280" s="110"/>
      <c r="H280" s="147"/>
      <c r="I280" s="97">
        <f t="shared" si="15"/>
        <v>427.3</v>
      </c>
      <c r="J280" s="147">
        <f>J281</f>
        <v>427.3</v>
      </c>
      <c r="K280" s="100">
        <f>K281</f>
        <v>469.2</v>
      </c>
    </row>
    <row r="281" spans="1:11" ht="12.75">
      <c r="A281" s="107" t="s">
        <v>150</v>
      </c>
      <c r="B281" s="108"/>
      <c r="C281" s="110" t="s">
        <v>145</v>
      </c>
      <c r="D281" s="110" t="s">
        <v>210</v>
      </c>
      <c r="E281" s="110" t="s">
        <v>366</v>
      </c>
      <c r="F281" s="110" t="s">
        <v>468</v>
      </c>
      <c r="G281" s="110" t="s">
        <v>248</v>
      </c>
      <c r="H281" s="147"/>
      <c r="I281" s="97">
        <f t="shared" si="15"/>
        <v>427.3</v>
      </c>
      <c r="J281" s="147">
        <v>427.3</v>
      </c>
      <c r="K281" s="100">
        <v>469.2</v>
      </c>
    </row>
    <row r="282" spans="1:12" ht="33" customHeight="1">
      <c r="A282" s="220" t="s">
        <v>174</v>
      </c>
      <c r="B282" s="221"/>
      <c r="C282" s="221"/>
      <c r="D282" s="221"/>
      <c r="E282" s="221"/>
      <c r="F282" s="221"/>
      <c r="G282" s="221"/>
      <c r="H282" s="143">
        <f>H283+H290</f>
        <v>77748.7</v>
      </c>
      <c r="I282" s="97">
        <f t="shared" si="15"/>
        <v>59880.38</v>
      </c>
      <c r="J282" s="143">
        <f>J283+J290</f>
        <v>137629.08</v>
      </c>
      <c r="K282" s="99">
        <f>K283+K290</f>
        <v>147665.38</v>
      </c>
      <c r="L282" s="33">
        <f>K287+K289+K295+K296+K299+K302+K309+K313+K318+K321+K325+K327+K331+K334+K336+K338+K340+K345+K348+K350+K352+K354</f>
        <v>147665.38</v>
      </c>
    </row>
    <row r="283" spans="1:12" ht="12.75">
      <c r="A283" s="103" t="s">
        <v>267</v>
      </c>
      <c r="B283" s="104"/>
      <c r="C283" s="106" t="s">
        <v>409</v>
      </c>
      <c r="D283" s="106" t="s">
        <v>359</v>
      </c>
      <c r="E283" s="106"/>
      <c r="F283" s="106"/>
      <c r="G283" s="106"/>
      <c r="H283" s="143">
        <f>H284</f>
        <v>720.7</v>
      </c>
      <c r="I283" s="97">
        <f t="shared" si="15"/>
        <v>2386.4</v>
      </c>
      <c r="J283" s="143">
        <f>J284</f>
        <v>3107.1</v>
      </c>
      <c r="K283" s="99">
        <f>K284</f>
        <v>3107.1</v>
      </c>
      <c r="L283" s="33">
        <f>K289+K295+K309+K345+K348+K350+K352+K354</f>
        <v>8574.08</v>
      </c>
    </row>
    <row r="284" spans="1:11" ht="12.75">
      <c r="A284" s="103" t="s">
        <v>116</v>
      </c>
      <c r="B284" s="104"/>
      <c r="C284" s="110" t="s">
        <v>409</v>
      </c>
      <c r="D284" s="106" t="s">
        <v>359</v>
      </c>
      <c r="E284" s="106" t="s">
        <v>359</v>
      </c>
      <c r="F284" s="106"/>
      <c r="G284" s="106"/>
      <c r="H284" s="143">
        <f>H285</f>
        <v>720.7</v>
      </c>
      <c r="I284" s="97">
        <f t="shared" si="15"/>
        <v>2386.4</v>
      </c>
      <c r="J284" s="147">
        <f>J285+J288</f>
        <v>3107.1</v>
      </c>
      <c r="K284" s="100">
        <f>K285+K288</f>
        <v>3107.1</v>
      </c>
    </row>
    <row r="285" spans="1:11" ht="13.5" customHeight="1">
      <c r="A285" s="107" t="s">
        <v>338</v>
      </c>
      <c r="B285" s="108"/>
      <c r="C285" s="110" t="s">
        <v>409</v>
      </c>
      <c r="D285" s="110" t="s">
        <v>359</v>
      </c>
      <c r="E285" s="110" t="s">
        <v>359</v>
      </c>
      <c r="F285" s="110" t="s">
        <v>264</v>
      </c>
      <c r="G285" s="110"/>
      <c r="H285" s="147">
        <f>H288</f>
        <v>720.7</v>
      </c>
      <c r="I285" s="97">
        <f t="shared" si="15"/>
        <v>1706.3</v>
      </c>
      <c r="J285" s="147">
        <f>J286</f>
        <v>2427</v>
      </c>
      <c r="K285" s="100">
        <f>K286</f>
        <v>2427</v>
      </c>
    </row>
    <row r="286" spans="1:11" ht="13.5" customHeight="1">
      <c r="A286" s="107" t="s">
        <v>456</v>
      </c>
      <c r="B286" s="108"/>
      <c r="C286" s="110" t="s">
        <v>409</v>
      </c>
      <c r="D286" s="110" t="s">
        <v>359</v>
      </c>
      <c r="E286" s="110" t="s">
        <v>359</v>
      </c>
      <c r="F286" s="110" t="s">
        <v>457</v>
      </c>
      <c r="G286" s="110"/>
      <c r="H286" s="147"/>
      <c r="I286" s="97">
        <f t="shared" si="15"/>
        <v>2427</v>
      </c>
      <c r="J286" s="147">
        <f>J287</f>
        <v>2427</v>
      </c>
      <c r="K286" s="100">
        <f>K287</f>
        <v>2427</v>
      </c>
    </row>
    <row r="287" spans="1:11" ht="13.5" customHeight="1">
      <c r="A287" s="107" t="s">
        <v>273</v>
      </c>
      <c r="B287" s="108">
        <v>150</v>
      </c>
      <c r="C287" s="110" t="s">
        <v>409</v>
      </c>
      <c r="D287" s="110" t="s">
        <v>359</v>
      </c>
      <c r="E287" s="110" t="s">
        <v>359</v>
      </c>
      <c r="F287" s="110" t="s">
        <v>457</v>
      </c>
      <c r="G287" s="110" t="s">
        <v>119</v>
      </c>
      <c r="H287" s="147"/>
      <c r="I287" s="97">
        <f t="shared" si="15"/>
        <v>2427</v>
      </c>
      <c r="J287" s="147">
        <v>2427</v>
      </c>
      <c r="K287" s="100">
        <v>2427</v>
      </c>
    </row>
    <row r="288" spans="1:11" ht="25.5">
      <c r="A288" s="107" t="s">
        <v>274</v>
      </c>
      <c r="B288" s="108"/>
      <c r="C288" s="110" t="s">
        <v>409</v>
      </c>
      <c r="D288" s="110" t="s">
        <v>359</v>
      </c>
      <c r="E288" s="110" t="s">
        <v>359</v>
      </c>
      <c r="F288" s="110" t="s">
        <v>70</v>
      </c>
      <c r="G288" s="110"/>
      <c r="H288" s="147">
        <f>H289</f>
        <v>720.7</v>
      </c>
      <c r="I288" s="97">
        <f t="shared" si="15"/>
        <v>-40.6</v>
      </c>
      <c r="J288" s="147">
        <f>J289</f>
        <v>680.1</v>
      </c>
      <c r="K288" s="100">
        <f>K289</f>
        <v>680.1</v>
      </c>
    </row>
    <row r="289" spans="1:11" ht="12.75">
      <c r="A289" s="107" t="s">
        <v>273</v>
      </c>
      <c r="B289" s="108" t="s">
        <v>239</v>
      </c>
      <c r="C289" s="110" t="s">
        <v>409</v>
      </c>
      <c r="D289" s="110" t="s">
        <v>359</v>
      </c>
      <c r="E289" s="110" t="s">
        <v>359</v>
      </c>
      <c r="F289" s="110" t="s">
        <v>70</v>
      </c>
      <c r="G289" s="110" t="s">
        <v>119</v>
      </c>
      <c r="H289" s="147">
        <v>720.7</v>
      </c>
      <c r="I289" s="97">
        <f t="shared" si="15"/>
        <v>-40.6</v>
      </c>
      <c r="J289" s="147">
        <v>680.1</v>
      </c>
      <c r="K289" s="147">
        <v>680.1</v>
      </c>
    </row>
    <row r="290" spans="1:11" ht="12.75">
      <c r="A290" s="103" t="s">
        <v>327</v>
      </c>
      <c r="B290" s="104"/>
      <c r="C290" s="110" t="s">
        <v>409</v>
      </c>
      <c r="D290" s="106">
        <v>10</v>
      </c>
      <c r="E290" s="106" t="s">
        <v>68</v>
      </c>
      <c r="F290" s="106"/>
      <c r="G290" s="106">
        <v>0</v>
      </c>
      <c r="H290" s="143">
        <f>H291+H300+H310</f>
        <v>77028</v>
      </c>
      <c r="I290" s="97">
        <f t="shared" si="15"/>
        <v>57493.98</v>
      </c>
      <c r="J290" s="143">
        <f>J291+J300+J310</f>
        <v>134521.98</v>
      </c>
      <c r="K290" s="99">
        <f>K291+K300+K310</f>
        <v>144558.28</v>
      </c>
    </row>
    <row r="291" spans="1:11" ht="12.75">
      <c r="A291" s="162" t="s">
        <v>328</v>
      </c>
      <c r="B291" s="104"/>
      <c r="C291" s="110" t="s">
        <v>409</v>
      </c>
      <c r="D291" s="106" t="s">
        <v>363</v>
      </c>
      <c r="E291" s="106" t="s">
        <v>364</v>
      </c>
      <c r="F291" s="106"/>
      <c r="G291" s="106"/>
      <c r="H291" s="143">
        <f>H292</f>
        <v>5095</v>
      </c>
      <c r="I291" s="97">
        <f t="shared" si="15"/>
        <v>-69</v>
      </c>
      <c r="J291" s="147">
        <f>J292+J297</f>
        <v>5026</v>
      </c>
      <c r="K291" s="100">
        <f>K292+K297</f>
        <v>5061</v>
      </c>
    </row>
    <row r="292" spans="1:11" ht="12.75">
      <c r="A292" s="85" t="s">
        <v>329</v>
      </c>
      <c r="B292" s="104"/>
      <c r="C292" s="110" t="s">
        <v>409</v>
      </c>
      <c r="D292" s="110" t="s">
        <v>363</v>
      </c>
      <c r="E292" s="110" t="s">
        <v>364</v>
      </c>
      <c r="F292" s="110" t="s">
        <v>330</v>
      </c>
      <c r="G292" s="106"/>
      <c r="H292" s="150">
        <f>H293</f>
        <v>5095</v>
      </c>
      <c r="I292" s="97">
        <f t="shared" si="15"/>
        <v>-5075</v>
      </c>
      <c r="J292" s="147">
        <f>J293</f>
        <v>20</v>
      </c>
      <c r="K292" s="100">
        <f>K293</f>
        <v>20</v>
      </c>
    </row>
    <row r="293" spans="1:11" ht="25.5">
      <c r="A293" s="85" t="s">
        <v>331</v>
      </c>
      <c r="B293" s="104"/>
      <c r="C293" s="110" t="s">
        <v>409</v>
      </c>
      <c r="D293" s="110" t="s">
        <v>363</v>
      </c>
      <c r="E293" s="110" t="s">
        <v>364</v>
      </c>
      <c r="F293" s="110" t="s">
        <v>257</v>
      </c>
      <c r="G293" s="106"/>
      <c r="H293" s="150">
        <f>H294</f>
        <v>5095</v>
      </c>
      <c r="I293" s="97">
        <f t="shared" si="15"/>
        <v>-5075</v>
      </c>
      <c r="J293" s="147">
        <f>J294</f>
        <v>20</v>
      </c>
      <c r="K293" s="100">
        <f>K294</f>
        <v>20</v>
      </c>
    </row>
    <row r="294" spans="1:11" ht="23.25" customHeight="1">
      <c r="A294" s="161" t="s">
        <v>332</v>
      </c>
      <c r="B294" s="104"/>
      <c r="C294" s="110" t="s">
        <v>409</v>
      </c>
      <c r="D294" s="110" t="s">
        <v>363</v>
      </c>
      <c r="E294" s="110" t="s">
        <v>364</v>
      </c>
      <c r="F294" s="110" t="s">
        <v>333</v>
      </c>
      <c r="G294" s="106"/>
      <c r="H294" s="150">
        <f>H296+H295</f>
        <v>5095</v>
      </c>
      <c r="I294" s="97">
        <f t="shared" si="15"/>
        <v>-5075</v>
      </c>
      <c r="J294" s="147">
        <f>J295+J296</f>
        <v>20</v>
      </c>
      <c r="K294" s="100">
        <f>K295+K296</f>
        <v>20</v>
      </c>
    </row>
    <row r="295" spans="1:11" ht="12.75">
      <c r="A295" s="107" t="s">
        <v>341</v>
      </c>
      <c r="B295" s="104"/>
      <c r="C295" s="110" t="s">
        <v>409</v>
      </c>
      <c r="D295" s="110" t="s">
        <v>363</v>
      </c>
      <c r="E295" s="110" t="s">
        <v>364</v>
      </c>
      <c r="F295" s="110" t="s">
        <v>333</v>
      </c>
      <c r="G295" s="110" t="s">
        <v>247</v>
      </c>
      <c r="H295" s="150">
        <f>97</f>
        <v>97</v>
      </c>
      <c r="I295" s="97">
        <f t="shared" si="15"/>
        <v>-77</v>
      </c>
      <c r="J295" s="150">
        <v>20</v>
      </c>
      <c r="K295" s="101">
        <v>20</v>
      </c>
    </row>
    <row r="296" spans="1:11" ht="12.75">
      <c r="A296" s="107" t="s">
        <v>341</v>
      </c>
      <c r="B296" s="108">
        <v>907</v>
      </c>
      <c r="C296" s="110" t="s">
        <v>409</v>
      </c>
      <c r="D296" s="110" t="s">
        <v>363</v>
      </c>
      <c r="E296" s="110" t="s">
        <v>364</v>
      </c>
      <c r="F296" s="110" t="s">
        <v>333</v>
      </c>
      <c r="G296" s="110" t="s">
        <v>247</v>
      </c>
      <c r="H296" s="143">
        <v>4998</v>
      </c>
      <c r="I296" s="97">
        <f t="shared" si="15"/>
        <v>-4998</v>
      </c>
      <c r="J296" s="143"/>
      <c r="K296" s="99"/>
    </row>
    <row r="297" spans="1:11" ht="12.75">
      <c r="A297" s="107" t="s">
        <v>348</v>
      </c>
      <c r="B297" s="108"/>
      <c r="C297" s="110" t="s">
        <v>409</v>
      </c>
      <c r="D297" s="110" t="s">
        <v>363</v>
      </c>
      <c r="E297" s="110" t="s">
        <v>364</v>
      </c>
      <c r="F297" s="110" t="s">
        <v>349</v>
      </c>
      <c r="G297" s="110"/>
      <c r="H297" s="150"/>
      <c r="I297" s="97">
        <f t="shared" si="15"/>
        <v>5006</v>
      </c>
      <c r="J297" s="147">
        <f>J298</f>
        <v>5006</v>
      </c>
      <c r="K297" s="100">
        <f>K298</f>
        <v>5041</v>
      </c>
    </row>
    <row r="298" spans="1:11" ht="25.5">
      <c r="A298" s="107" t="s">
        <v>482</v>
      </c>
      <c r="B298" s="108"/>
      <c r="C298" s="110" t="s">
        <v>409</v>
      </c>
      <c r="D298" s="110" t="s">
        <v>363</v>
      </c>
      <c r="E298" s="110" t="s">
        <v>364</v>
      </c>
      <c r="F298" s="110" t="s">
        <v>481</v>
      </c>
      <c r="G298" s="110"/>
      <c r="H298" s="150"/>
      <c r="I298" s="97">
        <f t="shared" si="15"/>
        <v>5006</v>
      </c>
      <c r="J298" s="147">
        <f>J299</f>
        <v>5006</v>
      </c>
      <c r="K298" s="100">
        <f>K299</f>
        <v>5041</v>
      </c>
    </row>
    <row r="299" spans="1:11" ht="12.75">
      <c r="A299" s="107" t="s">
        <v>341</v>
      </c>
      <c r="B299" s="108" t="s">
        <v>503</v>
      </c>
      <c r="C299" s="110" t="s">
        <v>409</v>
      </c>
      <c r="D299" s="110" t="s">
        <v>363</v>
      </c>
      <c r="E299" s="110" t="s">
        <v>364</v>
      </c>
      <c r="F299" s="110" t="s">
        <v>481</v>
      </c>
      <c r="G299" s="110" t="s">
        <v>247</v>
      </c>
      <c r="H299" s="150"/>
      <c r="I299" s="97">
        <f t="shared" si="15"/>
        <v>5006</v>
      </c>
      <c r="J299" s="150">
        <v>5006</v>
      </c>
      <c r="K299" s="101">
        <v>5041</v>
      </c>
    </row>
    <row r="300" spans="1:11" ht="13.5" customHeight="1">
      <c r="A300" s="103" t="s">
        <v>334</v>
      </c>
      <c r="B300" s="104"/>
      <c r="C300" s="110" t="s">
        <v>409</v>
      </c>
      <c r="D300" s="106" t="s">
        <v>363</v>
      </c>
      <c r="E300" s="106" t="s">
        <v>365</v>
      </c>
      <c r="F300" s="106"/>
      <c r="G300" s="110"/>
      <c r="H300" s="143">
        <f>H303</f>
        <v>11038</v>
      </c>
      <c r="I300" s="97">
        <f t="shared" si="15"/>
        <v>1387.98</v>
      </c>
      <c r="J300" s="143">
        <f>J301+J303+J307</f>
        <v>12425.98</v>
      </c>
      <c r="K300" s="99">
        <f>K301+K303+K307</f>
        <v>12698.38</v>
      </c>
    </row>
    <row r="301" spans="1:11" ht="13.5" customHeight="1">
      <c r="A301" s="107" t="s">
        <v>443</v>
      </c>
      <c r="B301" s="108"/>
      <c r="C301" s="110" t="s">
        <v>409</v>
      </c>
      <c r="D301" s="110" t="s">
        <v>363</v>
      </c>
      <c r="E301" s="110" t="s">
        <v>365</v>
      </c>
      <c r="F301" s="110" t="s">
        <v>444</v>
      </c>
      <c r="G301" s="110"/>
      <c r="H301" s="150"/>
      <c r="I301" s="97">
        <f t="shared" si="15"/>
        <v>11496</v>
      </c>
      <c r="J301" s="147">
        <f>J302</f>
        <v>11496</v>
      </c>
      <c r="K301" s="100">
        <f>K302</f>
        <v>11768.4</v>
      </c>
    </row>
    <row r="302" spans="1:11" ht="13.5" customHeight="1">
      <c r="A302" s="107" t="s">
        <v>273</v>
      </c>
      <c r="B302" s="108" t="s">
        <v>504</v>
      </c>
      <c r="C302" s="110" t="s">
        <v>409</v>
      </c>
      <c r="D302" s="110" t="s">
        <v>363</v>
      </c>
      <c r="E302" s="110" t="s">
        <v>365</v>
      </c>
      <c r="F302" s="110" t="s">
        <v>444</v>
      </c>
      <c r="G302" s="110" t="s">
        <v>119</v>
      </c>
      <c r="H302" s="150"/>
      <c r="I302" s="97">
        <f t="shared" si="15"/>
        <v>11496</v>
      </c>
      <c r="J302" s="150">
        <v>11496</v>
      </c>
      <c r="K302" s="101">
        <v>11768.4</v>
      </c>
    </row>
    <row r="303" spans="1:11" ht="14.25" customHeight="1">
      <c r="A303" s="107" t="s">
        <v>343</v>
      </c>
      <c r="B303" s="108"/>
      <c r="C303" s="110" t="s">
        <v>409</v>
      </c>
      <c r="D303" s="110" t="s">
        <v>363</v>
      </c>
      <c r="E303" s="110" t="s">
        <v>365</v>
      </c>
      <c r="F303" s="110" t="s">
        <v>344</v>
      </c>
      <c r="G303" s="110"/>
      <c r="H303" s="147">
        <f>H304</f>
        <v>11038</v>
      </c>
      <c r="I303" s="97">
        <f t="shared" si="15"/>
        <v>-11038</v>
      </c>
      <c r="J303" s="147">
        <f>J304</f>
        <v>0</v>
      </c>
      <c r="K303" s="100">
        <f>K304</f>
        <v>0</v>
      </c>
    </row>
    <row r="304" spans="1:11" ht="25.5">
      <c r="A304" s="107" t="s">
        <v>274</v>
      </c>
      <c r="B304" s="108"/>
      <c r="C304" s="110" t="s">
        <v>409</v>
      </c>
      <c r="D304" s="110" t="s">
        <v>363</v>
      </c>
      <c r="E304" s="110" t="s">
        <v>365</v>
      </c>
      <c r="F304" s="110" t="s">
        <v>345</v>
      </c>
      <c r="G304" s="110"/>
      <c r="H304" s="147">
        <f>H305+H306</f>
        <v>11038</v>
      </c>
      <c r="I304" s="97">
        <f t="shared" si="15"/>
        <v>-11038</v>
      </c>
      <c r="J304" s="147">
        <f>J305+J306</f>
        <v>0</v>
      </c>
      <c r="K304" s="100">
        <f>K305+K306</f>
        <v>0</v>
      </c>
    </row>
    <row r="305" spans="1:11" ht="12.75">
      <c r="A305" s="107" t="s">
        <v>273</v>
      </c>
      <c r="B305" s="108">
        <v>918</v>
      </c>
      <c r="C305" s="110" t="s">
        <v>409</v>
      </c>
      <c r="D305" s="110" t="s">
        <v>363</v>
      </c>
      <c r="E305" s="110" t="s">
        <v>365</v>
      </c>
      <c r="F305" s="110" t="s">
        <v>345</v>
      </c>
      <c r="G305" s="110" t="s">
        <v>119</v>
      </c>
      <c r="H305" s="147">
        <v>10546</v>
      </c>
      <c r="I305" s="97">
        <f t="shared" si="15"/>
        <v>-10546</v>
      </c>
      <c r="J305" s="147"/>
      <c r="K305" s="100"/>
    </row>
    <row r="306" spans="1:11" ht="12.75">
      <c r="A306" s="107" t="s">
        <v>429</v>
      </c>
      <c r="B306" s="108"/>
      <c r="C306" s="110" t="s">
        <v>409</v>
      </c>
      <c r="D306" s="110" t="s">
        <v>363</v>
      </c>
      <c r="E306" s="110" t="s">
        <v>365</v>
      </c>
      <c r="F306" s="110" t="s">
        <v>47</v>
      </c>
      <c r="G306" s="110" t="s">
        <v>119</v>
      </c>
      <c r="H306" s="147">
        <v>492</v>
      </c>
      <c r="I306" s="97">
        <f t="shared" si="15"/>
        <v>-492</v>
      </c>
      <c r="J306" s="147"/>
      <c r="K306" s="100"/>
    </row>
    <row r="307" spans="1:11" ht="12.75">
      <c r="A307" s="107" t="s">
        <v>343</v>
      </c>
      <c r="B307" s="108"/>
      <c r="C307" s="110" t="s">
        <v>409</v>
      </c>
      <c r="D307" s="110" t="s">
        <v>363</v>
      </c>
      <c r="E307" s="110" t="s">
        <v>365</v>
      </c>
      <c r="F307" s="110" t="s">
        <v>442</v>
      </c>
      <c r="G307" s="110"/>
      <c r="H307" s="147"/>
      <c r="I307" s="97">
        <f t="shared" si="15"/>
        <v>929.98</v>
      </c>
      <c r="J307" s="147">
        <f>J308</f>
        <v>929.98</v>
      </c>
      <c r="K307" s="100">
        <f>K308</f>
        <v>929.98</v>
      </c>
    </row>
    <row r="308" spans="1:11" ht="25.5">
      <c r="A308" s="107" t="s">
        <v>274</v>
      </c>
      <c r="B308" s="108"/>
      <c r="C308" s="110" t="s">
        <v>409</v>
      </c>
      <c r="D308" s="110" t="s">
        <v>363</v>
      </c>
      <c r="E308" s="110" t="s">
        <v>365</v>
      </c>
      <c r="F308" s="110" t="s">
        <v>441</v>
      </c>
      <c r="G308" s="110"/>
      <c r="H308" s="147"/>
      <c r="I308" s="97">
        <f t="shared" si="15"/>
        <v>929.98</v>
      </c>
      <c r="J308" s="147">
        <f>J309</f>
        <v>929.98</v>
      </c>
      <c r="K308" s="100">
        <f>K309</f>
        <v>929.98</v>
      </c>
    </row>
    <row r="309" spans="1:11" ht="12.75">
      <c r="A309" s="107" t="s">
        <v>273</v>
      </c>
      <c r="B309" s="108"/>
      <c r="C309" s="110" t="s">
        <v>409</v>
      </c>
      <c r="D309" s="110" t="s">
        <v>363</v>
      </c>
      <c r="E309" s="110" t="s">
        <v>365</v>
      </c>
      <c r="F309" s="110" t="s">
        <v>441</v>
      </c>
      <c r="G309" s="110" t="s">
        <v>119</v>
      </c>
      <c r="H309" s="147"/>
      <c r="I309" s="97">
        <f t="shared" si="15"/>
        <v>929.98</v>
      </c>
      <c r="J309" s="147">
        <v>929.98</v>
      </c>
      <c r="K309" s="147">
        <v>929.98</v>
      </c>
    </row>
    <row r="310" spans="1:11" ht="12.75">
      <c r="A310" s="103" t="s">
        <v>346</v>
      </c>
      <c r="B310" s="104"/>
      <c r="C310" s="110" t="s">
        <v>409</v>
      </c>
      <c r="D310" s="106" t="s">
        <v>363</v>
      </c>
      <c r="E310" s="106" t="s">
        <v>366</v>
      </c>
      <c r="F310" s="106"/>
      <c r="G310" s="110"/>
      <c r="H310" s="143">
        <f>H311+H347</f>
        <v>60895</v>
      </c>
      <c r="I310" s="97">
        <f t="shared" si="15"/>
        <v>56175</v>
      </c>
      <c r="J310" s="147">
        <f>J311+J346</f>
        <v>117070</v>
      </c>
      <c r="K310" s="100">
        <f>K311+K346</f>
        <v>126798.9</v>
      </c>
    </row>
    <row r="311" spans="1:11" ht="12.75">
      <c r="A311" s="107" t="s">
        <v>348</v>
      </c>
      <c r="B311" s="108"/>
      <c r="C311" s="110" t="s">
        <v>409</v>
      </c>
      <c r="D311" s="110" t="s">
        <v>363</v>
      </c>
      <c r="E311" s="110" t="s">
        <v>366</v>
      </c>
      <c r="F311" s="110" t="s">
        <v>349</v>
      </c>
      <c r="G311" s="110"/>
      <c r="H311" s="143">
        <f>H312+H314+H317+H319+H322+H332+H341</f>
        <v>60628</v>
      </c>
      <c r="I311" s="97">
        <f t="shared" si="15"/>
        <v>55498</v>
      </c>
      <c r="J311" s="147">
        <f>J312+J314+J317+J319+J322+J326+J329+J332</f>
        <v>116126</v>
      </c>
      <c r="K311" s="100">
        <f>K312+K314+K317+K319+K322+K326+K329+K332</f>
        <v>125854.9</v>
      </c>
    </row>
    <row r="312" spans="1:11" ht="26.25" customHeight="1">
      <c r="A312" s="107" t="s">
        <v>259</v>
      </c>
      <c r="B312" s="108"/>
      <c r="C312" s="110" t="s">
        <v>409</v>
      </c>
      <c r="D312" s="110" t="s">
        <v>363</v>
      </c>
      <c r="E312" s="110" t="s">
        <v>366</v>
      </c>
      <c r="F312" s="110" t="s">
        <v>120</v>
      </c>
      <c r="G312" s="110"/>
      <c r="H312" s="147">
        <f>H313</f>
        <v>0</v>
      </c>
      <c r="I312" s="97">
        <f t="shared" si="15"/>
        <v>67</v>
      </c>
      <c r="J312" s="147">
        <f>J313</f>
        <v>67</v>
      </c>
      <c r="K312" s="100">
        <f>K313</f>
        <v>67</v>
      </c>
    </row>
    <row r="313" spans="1:11" ht="12.75">
      <c r="A313" s="107" t="s">
        <v>342</v>
      </c>
      <c r="B313" s="108">
        <v>210</v>
      </c>
      <c r="C313" s="110" t="s">
        <v>409</v>
      </c>
      <c r="D313" s="110" t="s">
        <v>363</v>
      </c>
      <c r="E313" s="110" t="s">
        <v>366</v>
      </c>
      <c r="F313" s="110" t="s">
        <v>120</v>
      </c>
      <c r="G313" s="110" t="s">
        <v>247</v>
      </c>
      <c r="H313" s="147"/>
      <c r="I313" s="97">
        <f t="shared" si="15"/>
        <v>67</v>
      </c>
      <c r="J313" s="147">
        <v>67</v>
      </c>
      <c r="K313" s="100">
        <v>67</v>
      </c>
    </row>
    <row r="314" spans="1:11" ht="63.75">
      <c r="A314" s="107" t="s">
        <v>253</v>
      </c>
      <c r="B314" s="108"/>
      <c r="C314" s="110" t="s">
        <v>409</v>
      </c>
      <c r="D314" s="110" t="s">
        <v>363</v>
      </c>
      <c r="E314" s="110" t="s">
        <v>366</v>
      </c>
      <c r="F314" s="110" t="s">
        <v>94</v>
      </c>
      <c r="G314" s="110"/>
      <c r="H314" s="147">
        <f>H315</f>
        <v>0</v>
      </c>
      <c r="I314" s="97">
        <f t="shared" si="15"/>
        <v>0</v>
      </c>
      <c r="J314" s="147">
        <f>J315+J316</f>
        <v>0</v>
      </c>
      <c r="K314" s="100">
        <f>K315+K316</f>
        <v>0</v>
      </c>
    </row>
    <row r="315" spans="1:11" ht="12.75">
      <c r="A315" s="107" t="s">
        <v>342</v>
      </c>
      <c r="B315" s="108"/>
      <c r="C315" s="110" t="s">
        <v>409</v>
      </c>
      <c r="D315" s="110" t="s">
        <v>363</v>
      </c>
      <c r="E315" s="110" t="s">
        <v>366</v>
      </c>
      <c r="F315" s="110" t="s">
        <v>458</v>
      </c>
      <c r="G315" s="110" t="s">
        <v>247</v>
      </c>
      <c r="H315" s="147">
        <v>0</v>
      </c>
      <c r="I315" s="97">
        <f t="shared" si="15"/>
        <v>0</v>
      </c>
      <c r="J315" s="147"/>
      <c r="K315" s="100"/>
    </row>
    <row r="316" spans="1:11" ht="12.75">
      <c r="A316" s="107" t="s">
        <v>342</v>
      </c>
      <c r="B316" s="108">
        <v>200</v>
      </c>
      <c r="C316" s="110" t="s">
        <v>409</v>
      </c>
      <c r="D316" s="110" t="s">
        <v>363</v>
      </c>
      <c r="E316" s="110" t="s">
        <v>366</v>
      </c>
      <c r="F316" s="110" t="s">
        <v>459</v>
      </c>
      <c r="G316" s="110" t="s">
        <v>247</v>
      </c>
      <c r="H316" s="147"/>
      <c r="I316" s="97">
        <f t="shared" si="15"/>
        <v>0</v>
      </c>
      <c r="J316" s="147"/>
      <c r="K316" s="100"/>
    </row>
    <row r="317" spans="1:11" ht="25.5">
      <c r="A317" s="107" t="s">
        <v>260</v>
      </c>
      <c r="B317" s="108"/>
      <c r="C317" s="110" t="s">
        <v>409</v>
      </c>
      <c r="D317" s="110" t="s">
        <v>363</v>
      </c>
      <c r="E317" s="110" t="s">
        <v>366</v>
      </c>
      <c r="F317" s="110" t="s">
        <v>300</v>
      </c>
      <c r="G317" s="110"/>
      <c r="H317" s="147">
        <f>H318</f>
        <v>0</v>
      </c>
      <c r="I317" s="97">
        <f t="shared" si="15"/>
        <v>25308.6</v>
      </c>
      <c r="J317" s="147">
        <f>J318</f>
        <v>25308.6</v>
      </c>
      <c r="K317" s="100">
        <f>K318</f>
        <v>27224</v>
      </c>
    </row>
    <row r="318" spans="1:11" ht="12.75">
      <c r="A318" s="107" t="s">
        <v>342</v>
      </c>
      <c r="B318" s="108" t="s">
        <v>505</v>
      </c>
      <c r="C318" s="110" t="s">
        <v>409</v>
      </c>
      <c r="D318" s="110" t="s">
        <v>363</v>
      </c>
      <c r="E318" s="110" t="s">
        <v>366</v>
      </c>
      <c r="F318" s="110" t="s">
        <v>300</v>
      </c>
      <c r="G318" s="110" t="s">
        <v>247</v>
      </c>
      <c r="H318" s="147"/>
      <c r="I318" s="97">
        <f t="shared" si="15"/>
        <v>25308.6</v>
      </c>
      <c r="J318" s="147">
        <v>25308.6</v>
      </c>
      <c r="K318" s="100">
        <v>27224</v>
      </c>
    </row>
    <row r="319" spans="1:11" ht="25.5">
      <c r="A319" s="107" t="s">
        <v>261</v>
      </c>
      <c r="B319" s="108"/>
      <c r="C319" s="110" t="s">
        <v>409</v>
      </c>
      <c r="D319" s="110" t="s">
        <v>363</v>
      </c>
      <c r="E319" s="110" t="s">
        <v>366</v>
      </c>
      <c r="F319" s="110" t="s">
        <v>301</v>
      </c>
      <c r="G319" s="110"/>
      <c r="H319" s="147">
        <f>H320+H321</f>
        <v>5066</v>
      </c>
      <c r="I319" s="97">
        <f t="shared" si="15"/>
        <v>15319.4</v>
      </c>
      <c r="J319" s="147">
        <f>J320+J321</f>
        <v>20385.4</v>
      </c>
      <c r="K319" s="100">
        <f>K320+K321</f>
        <v>22423.9</v>
      </c>
    </row>
    <row r="320" spans="1:11" ht="25.5">
      <c r="A320" s="161" t="s">
        <v>490</v>
      </c>
      <c r="B320" s="108" t="s">
        <v>236</v>
      </c>
      <c r="C320" s="110" t="s">
        <v>409</v>
      </c>
      <c r="D320" s="110" t="s">
        <v>363</v>
      </c>
      <c r="E320" s="110" t="s">
        <v>366</v>
      </c>
      <c r="F320" s="110" t="s">
        <v>301</v>
      </c>
      <c r="G320" s="110" t="s">
        <v>247</v>
      </c>
      <c r="H320" s="147"/>
      <c r="I320" s="97">
        <f t="shared" si="15"/>
        <v>0</v>
      </c>
      <c r="J320" s="147"/>
      <c r="K320" s="100"/>
    </row>
    <row r="321" spans="1:11" ht="12.75">
      <c r="A321" s="107" t="s">
        <v>342</v>
      </c>
      <c r="B321" s="108" t="s">
        <v>506</v>
      </c>
      <c r="C321" s="110" t="s">
        <v>409</v>
      </c>
      <c r="D321" s="110" t="s">
        <v>363</v>
      </c>
      <c r="E321" s="110" t="s">
        <v>366</v>
      </c>
      <c r="F321" s="110" t="s">
        <v>192</v>
      </c>
      <c r="G321" s="110" t="s">
        <v>247</v>
      </c>
      <c r="H321" s="147">
        <v>5066</v>
      </c>
      <c r="I321" s="97">
        <f t="shared" si="15"/>
        <v>15319.4</v>
      </c>
      <c r="J321" s="147">
        <v>20385.4</v>
      </c>
      <c r="K321" s="100">
        <v>22423.9</v>
      </c>
    </row>
    <row r="322" spans="1:11" ht="25.5">
      <c r="A322" s="85" t="s">
        <v>398</v>
      </c>
      <c r="B322" s="163"/>
      <c r="C322" s="110" t="s">
        <v>409</v>
      </c>
      <c r="D322" s="110" t="s">
        <v>363</v>
      </c>
      <c r="E322" s="110" t="s">
        <v>366</v>
      </c>
      <c r="F322" s="110" t="s">
        <v>397</v>
      </c>
      <c r="G322" s="110"/>
      <c r="H322" s="164">
        <f>H323+H326+H329</f>
        <v>22172</v>
      </c>
      <c r="I322" s="97">
        <f t="shared" si="15"/>
        <v>-6224</v>
      </c>
      <c r="J322" s="147">
        <f>J323</f>
        <v>15948</v>
      </c>
      <c r="K322" s="100">
        <f>K323</f>
        <v>16314</v>
      </c>
    </row>
    <row r="323" spans="1:11" ht="12.75">
      <c r="A323" s="107" t="s">
        <v>262</v>
      </c>
      <c r="B323" s="163"/>
      <c r="C323" s="110" t="s">
        <v>409</v>
      </c>
      <c r="D323" s="110" t="s">
        <v>363</v>
      </c>
      <c r="E323" s="110" t="s">
        <v>366</v>
      </c>
      <c r="F323" s="110" t="s">
        <v>392</v>
      </c>
      <c r="G323" s="110"/>
      <c r="H323" s="164">
        <f>H324+H325</f>
        <v>15672</v>
      </c>
      <c r="I323" s="97">
        <f t="shared" si="15"/>
        <v>276</v>
      </c>
      <c r="J323" s="147">
        <f>J324+J325</f>
        <v>15948</v>
      </c>
      <c r="K323" s="100">
        <f>K324+K325</f>
        <v>16314</v>
      </c>
    </row>
    <row r="324" spans="1:11" ht="12.75">
      <c r="A324" s="107" t="s">
        <v>342</v>
      </c>
      <c r="B324" s="163">
        <v>515</v>
      </c>
      <c r="C324" s="110" t="s">
        <v>409</v>
      </c>
      <c r="D324" s="110" t="s">
        <v>363</v>
      </c>
      <c r="E324" s="110" t="s">
        <v>366</v>
      </c>
      <c r="F324" s="110" t="s">
        <v>392</v>
      </c>
      <c r="G324" s="110" t="s">
        <v>247</v>
      </c>
      <c r="H324" s="147">
        <v>15672</v>
      </c>
      <c r="I324" s="97">
        <f t="shared" si="15"/>
        <v>-15672</v>
      </c>
      <c r="J324" s="147"/>
      <c r="K324" s="100"/>
    </row>
    <row r="325" spans="1:11" ht="12.75">
      <c r="A325" s="107" t="s">
        <v>341</v>
      </c>
      <c r="B325" s="163" t="s">
        <v>507</v>
      </c>
      <c r="C325" s="110" t="s">
        <v>409</v>
      </c>
      <c r="D325" s="110" t="s">
        <v>363</v>
      </c>
      <c r="E325" s="110" t="s">
        <v>366</v>
      </c>
      <c r="F325" s="110" t="s">
        <v>405</v>
      </c>
      <c r="G325" s="110" t="s">
        <v>247</v>
      </c>
      <c r="H325" s="147"/>
      <c r="I325" s="97">
        <f t="shared" si="15"/>
        <v>15948</v>
      </c>
      <c r="J325" s="164">
        <v>15948</v>
      </c>
      <c r="K325" s="100">
        <v>16314</v>
      </c>
    </row>
    <row r="326" spans="1:11" ht="22.5">
      <c r="A326" s="161" t="s">
        <v>399</v>
      </c>
      <c r="B326" s="163"/>
      <c r="C326" s="110" t="s">
        <v>409</v>
      </c>
      <c r="D326" s="110" t="s">
        <v>363</v>
      </c>
      <c r="E326" s="110" t="s">
        <v>366</v>
      </c>
      <c r="F326" s="110" t="s">
        <v>395</v>
      </c>
      <c r="G326" s="110"/>
      <c r="H326" s="164">
        <f>H327+H328</f>
        <v>6450</v>
      </c>
      <c r="I326" s="97">
        <f t="shared" si="15"/>
        <v>1136</v>
      </c>
      <c r="J326" s="147">
        <f>J327+J328</f>
        <v>7586</v>
      </c>
      <c r="K326" s="100">
        <f>K327+K328</f>
        <v>7962</v>
      </c>
    </row>
    <row r="327" spans="1:11" ht="12.75">
      <c r="A327" s="161" t="s">
        <v>400</v>
      </c>
      <c r="B327" s="163" t="s">
        <v>508</v>
      </c>
      <c r="C327" s="110" t="s">
        <v>409</v>
      </c>
      <c r="D327" s="110" t="s">
        <v>363</v>
      </c>
      <c r="E327" s="110" t="s">
        <v>366</v>
      </c>
      <c r="F327" s="110" t="s">
        <v>393</v>
      </c>
      <c r="G327" s="110" t="s">
        <v>247</v>
      </c>
      <c r="H327" s="147">
        <v>6450</v>
      </c>
      <c r="I327" s="97">
        <f t="shared" si="15"/>
        <v>1136</v>
      </c>
      <c r="J327" s="147">
        <v>7586</v>
      </c>
      <c r="K327" s="100">
        <v>7962</v>
      </c>
    </row>
    <row r="328" spans="1:11" ht="12.75">
      <c r="A328" s="161" t="s">
        <v>401</v>
      </c>
      <c r="B328" s="163">
        <v>555</v>
      </c>
      <c r="C328" s="110" t="s">
        <v>409</v>
      </c>
      <c r="D328" s="110" t="s">
        <v>363</v>
      </c>
      <c r="E328" s="110" t="s">
        <v>366</v>
      </c>
      <c r="F328" s="110" t="s">
        <v>394</v>
      </c>
      <c r="G328" s="110" t="s">
        <v>247</v>
      </c>
      <c r="H328" s="147"/>
      <c r="I328" s="97">
        <f t="shared" si="15"/>
        <v>0</v>
      </c>
      <c r="J328" s="164"/>
      <c r="K328" s="100"/>
    </row>
    <row r="329" spans="1:11" ht="33.75">
      <c r="A329" s="161" t="s">
        <v>191</v>
      </c>
      <c r="B329" s="163"/>
      <c r="C329" s="110" t="s">
        <v>409</v>
      </c>
      <c r="D329" s="110" t="s">
        <v>363</v>
      </c>
      <c r="E329" s="110" t="s">
        <v>366</v>
      </c>
      <c r="F329" s="110" t="s">
        <v>396</v>
      </c>
      <c r="G329" s="110"/>
      <c r="H329" s="164">
        <f>H330+H331</f>
        <v>50</v>
      </c>
      <c r="I329" s="97">
        <f t="shared" si="15"/>
        <v>20</v>
      </c>
      <c r="J329" s="147">
        <f>J330+J331</f>
        <v>70</v>
      </c>
      <c r="K329" s="100">
        <f>K330+K331</f>
        <v>75</v>
      </c>
    </row>
    <row r="330" spans="1:11" ht="12.75">
      <c r="A330" s="107" t="s">
        <v>341</v>
      </c>
      <c r="B330" s="163" t="s">
        <v>509</v>
      </c>
      <c r="C330" s="110" t="s">
        <v>409</v>
      </c>
      <c r="D330" s="110" t="s">
        <v>363</v>
      </c>
      <c r="E330" s="110" t="s">
        <v>366</v>
      </c>
      <c r="F330" s="110" t="s">
        <v>396</v>
      </c>
      <c r="G330" s="110" t="s">
        <v>247</v>
      </c>
      <c r="H330" s="147">
        <v>50</v>
      </c>
      <c r="I330" s="97">
        <f t="shared" si="15"/>
        <v>-50</v>
      </c>
      <c r="J330" s="147"/>
      <c r="K330" s="100"/>
    </row>
    <row r="331" spans="1:11" ht="12.75">
      <c r="A331" s="107" t="s">
        <v>342</v>
      </c>
      <c r="B331" s="163" t="s">
        <v>510</v>
      </c>
      <c r="C331" s="110" t="s">
        <v>409</v>
      </c>
      <c r="D331" s="110" t="s">
        <v>363</v>
      </c>
      <c r="E331" s="110" t="s">
        <v>366</v>
      </c>
      <c r="F331" s="110" t="s">
        <v>404</v>
      </c>
      <c r="G331" s="110" t="s">
        <v>247</v>
      </c>
      <c r="H331" s="147"/>
      <c r="I331" s="97">
        <f aca="true" t="shared" si="16" ref="I331:I394">J331-H331</f>
        <v>70</v>
      </c>
      <c r="J331" s="164">
        <v>70</v>
      </c>
      <c r="K331" s="100">
        <v>75</v>
      </c>
    </row>
    <row r="332" spans="1:11" ht="12.75">
      <c r="A332" s="107"/>
      <c r="B332" s="108"/>
      <c r="C332" s="110" t="s">
        <v>409</v>
      </c>
      <c r="D332" s="110" t="s">
        <v>363</v>
      </c>
      <c r="E332" s="110" t="s">
        <v>366</v>
      </c>
      <c r="F332" s="110" t="s">
        <v>414</v>
      </c>
      <c r="G332" s="110"/>
      <c r="H332" s="147">
        <f>H333+H335+H337+H339</f>
        <v>27659</v>
      </c>
      <c r="I332" s="97">
        <f t="shared" si="16"/>
        <v>19102</v>
      </c>
      <c r="J332" s="147">
        <f>J333+J335+J337+J339+J341</f>
        <v>46761</v>
      </c>
      <c r="K332" s="100">
        <f>K333+K335+K337+K339+K341</f>
        <v>51789</v>
      </c>
    </row>
    <row r="333" spans="1:11" ht="34.5" customHeight="1">
      <c r="A333" s="161" t="s">
        <v>350</v>
      </c>
      <c r="B333" s="108"/>
      <c r="C333" s="110" t="s">
        <v>409</v>
      </c>
      <c r="D333" s="110" t="s">
        <v>363</v>
      </c>
      <c r="E333" s="110" t="s">
        <v>366</v>
      </c>
      <c r="F333" s="110" t="s">
        <v>413</v>
      </c>
      <c r="G333" s="110"/>
      <c r="H333" s="150">
        <f>H334</f>
        <v>266</v>
      </c>
      <c r="I333" s="97">
        <f t="shared" si="16"/>
        <v>7</v>
      </c>
      <c r="J333" s="147">
        <f>J334</f>
        <v>273</v>
      </c>
      <c r="K333" s="100">
        <f>K334</f>
        <v>273</v>
      </c>
    </row>
    <row r="334" spans="1:11" ht="12.75">
      <c r="A334" s="107" t="s">
        <v>341</v>
      </c>
      <c r="B334" s="108" t="s">
        <v>511</v>
      </c>
      <c r="C334" s="110" t="s">
        <v>409</v>
      </c>
      <c r="D334" s="110" t="s">
        <v>363</v>
      </c>
      <c r="E334" s="110" t="s">
        <v>366</v>
      </c>
      <c r="F334" s="110" t="s">
        <v>413</v>
      </c>
      <c r="G334" s="110" t="s">
        <v>247</v>
      </c>
      <c r="H334" s="147">
        <v>266</v>
      </c>
      <c r="I334" s="97">
        <f t="shared" si="16"/>
        <v>7</v>
      </c>
      <c r="J334" s="147">
        <v>273</v>
      </c>
      <c r="K334" s="100">
        <v>273</v>
      </c>
    </row>
    <row r="335" spans="1:11" ht="12.75" customHeight="1">
      <c r="A335" s="161" t="s">
        <v>512</v>
      </c>
      <c r="B335" s="108"/>
      <c r="C335" s="110" t="s">
        <v>409</v>
      </c>
      <c r="D335" s="110" t="s">
        <v>363</v>
      </c>
      <c r="E335" s="110" t="s">
        <v>366</v>
      </c>
      <c r="F335" s="110" t="s">
        <v>415</v>
      </c>
      <c r="G335" s="110"/>
      <c r="H335" s="147">
        <f>H336</f>
        <v>6862</v>
      </c>
      <c r="I335" s="97">
        <f t="shared" si="16"/>
        <v>1070</v>
      </c>
      <c r="J335" s="147">
        <f>J336</f>
        <v>7932</v>
      </c>
      <c r="K335" s="100">
        <f>K336</f>
        <v>8687</v>
      </c>
    </row>
    <row r="336" spans="1:11" ht="12.75">
      <c r="A336" s="107" t="s">
        <v>341</v>
      </c>
      <c r="B336" s="108" t="s">
        <v>513</v>
      </c>
      <c r="C336" s="110" t="s">
        <v>409</v>
      </c>
      <c r="D336" s="110" t="s">
        <v>363</v>
      </c>
      <c r="E336" s="110" t="s">
        <v>366</v>
      </c>
      <c r="F336" s="110" t="s">
        <v>415</v>
      </c>
      <c r="G336" s="110" t="s">
        <v>247</v>
      </c>
      <c r="H336" s="147">
        <v>6862</v>
      </c>
      <c r="I336" s="97">
        <f t="shared" si="16"/>
        <v>1070</v>
      </c>
      <c r="J336" s="147">
        <v>7932</v>
      </c>
      <c r="K336" s="100">
        <v>8687</v>
      </c>
    </row>
    <row r="337" spans="1:11" ht="38.25">
      <c r="A337" s="107" t="s">
        <v>492</v>
      </c>
      <c r="B337" s="108"/>
      <c r="C337" s="110" t="s">
        <v>409</v>
      </c>
      <c r="D337" s="110" t="s">
        <v>363</v>
      </c>
      <c r="E337" s="110" t="s">
        <v>366</v>
      </c>
      <c r="F337" s="110" t="s">
        <v>416</v>
      </c>
      <c r="G337" s="110"/>
      <c r="H337" s="147">
        <f>H338</f>
        <v>12767</v>
      </c>
      <c r="I337" s="97">
        <f t="shared" si="16"/>
        <v>9459</v>
      </c>
      <c r="J337" s="147">
        <f>J338</f>
        <v>22226</v>
      </c>
      <c r="K337" s="100">
        <f>K338</f>
        <v>25486</v>
      </c>
    </row>
    <row r="338" spans="1:11" ht="12.75">
      <c r="A338" s="107" t="s">
        <v>341</v>
      </c>
      <c r="B338" s="108" t="s">
        <v>514</v>
      </c>
      <c r="C338" s="110" t="s">
        <v>409</v>
      </c>
      <c r="D338" s="110" t="s">
        <v>363</v>
      </c>
      <c r="E338" s="110" t="s">
        <v>366</v>
      </c>
      <c r="F338" s="110" t="s">
        <v>416</v>
      </c>
      <c r="G338" s="110" t="s">
        <v>247</v>
      </c>
      <c r="H338" s="147">
        <v>12767</v>
      </c>
      <c r="I338" s="97">
        <f t="shared" si="16"/>
        <v>9459</v>
      </c>
      <c r="J338" s="147">
        <v>22226</v>
      </c>
      <c r="K338" s="100">
        <v>25486</v>
      </c>
    </row>
    <row r="339" spans="1:11" ht="25.5">
      <c r="A339" s="107" t="s">
        <v>493</v>
      </c>
      <c r="B339" s="108"/>
      <c r="C339" s="110" t="s">
        <v>409</v>
      </c>
      <c r="D339" s="110" t="s">
        <v>363</v>
      </c>
      <c r="E339" s="110" t="s">
        <v>366</v>
      </c>
      <c r="F339" s="110" t="s">
        <v>417</v>
      </c>
      <c r="G339" s="110"/>
      <c r="H339" s="147">
        <f>H340</f>
        <v>7764</v>
      </c>
      <c r="I339" s="97">
        <f t="shared" si="16"/>
        <v>2566</v>
      </c>
      <c r="J339" s="147">
        <f>J340</f>
        <v>10330</v>
      </c>
      <c r="K339" s="100">
        <f>K340</f>
        <v>11343</v>
      </c>
    </row>
    <row r="340" spans="1:11" ht="12.75">
      <c r="A340" s="107" t="s">
        <v>341</v>
      </c>
      <c r="B340" s="108" t="s">
        <v>515</v>
      </c>
      <c r="C340" s="110" t="s">
        <v>409</v>
      </c>
      <c r="D340" s="110" t="s">
        <v>363</v>
      </c>
      <c r="E340" s="110" t="s">
        <v>366</v>
      </c>
      <c r="F340" s="110" t="s">
        <v>417</v>
      </c>
      <c r="G340" s="110" t="s">
        <v>247</v>
      </c>
      <c r="H340" s="147">
        <v>7764</v>
      </c>
      <c r="I340" s="97">
        <f t="shared" si="16"/>
        <v>2566</v>
      </c>
      <c r="J340" s="147">
        <v>10330</v>
      </c>
      <c r="K340" s="100">
        <v>11343</v>
      </c>
    </row>
    <row r="341" spans="1:11" ht="12.75">
      <c r="A341" s="158" t="s">
        <v>1</v>
      </c>
      <c r="B341" s="108"/>
      <c r="C341" s="110" t="s">
        <v>409</v>
      </c>
      <c r="D341" s="110" t="s">
        <v>363</v>
      </c>
      <c r="E341" s="110" t="s">
        <v>366</v>
      </c>
      <c r="F341" s="110" t="s">
        <v>232</v>
      </c>
      <c r="G341" s="110"/>
      <c r="H341" s="147">
        <f>H342</f>
        <v>5731</v>
      </c>
      <c r="I341" s="97">
        <f t="shared" si="16"/>
        <v>269</v>
      </c>
      <c r="J341" s="147">
        <f>J342</f>
        <v>6000</v>
      </c>
      <c r="K341" s="100">
        <f>K342</f>
        <v>6000</v>
      </c>
    </row>
    <row r="342" spans="1:11" ht="12.75">
      <c r="A342" s="107" t="s">
        <v>342</v>
      </c>
      <c r="B342" s="108"/>
      <c r="C342" s="110" t="s">
        <v>409</v>
      </c>
      <c r="D342" s="110" t="s">
        <v>363</v>
      </c>
      <c r="E342" s="110" t="s">
        <v>366</v>
      </c>
      <c r="F342" s="110" t="s">
        <v>232</v>
      </c>
      <c r="G342" s="110" t="s">
        <v>247</v>
      </c>
      <c r="H342" s="147">
        <f>H343+H344+H345</f>
        <v>5731</v>
      </c>
      <c r="I342" s="97">
        <f t="shared" si="16"/>
        <v>269</v>
      </c>
      <c r="J342" s="147">
        <f>J345</f>
        <v>6000</v>
      </c>
      <c r="K342" s="100">
        <f>K345</f>
        <v>6000</v>
      </c>
    </row>
    <row r="343" spans="1:11" ht="12.75">
      <c r="A343" s="107" t="s">
        <v>516</v>
      </c>
      <c r="B343" s="108"/>
      <c r="C343" s="110" t="s">
        <v>409</v>
      </c>
      <c r="D343" s="110" t="s">
        <v>363</v>
      </c>
      <c r="E343" s="110" t="s">
        <v>366</v>
      </c>
      <c r="F343" s="110" t="s">
        <v>233</v>
      </c>
      <c r="G343" s="110" t="s">
        <v>247</v>
      </c>
      <c r="H343" s="147">
        <v>131</v>
      </c>
      <c r="I343" s="97">
        <f t="shared" si="16"/>
        <v>-131</v>
      </c>
      <c r="J343" s="147">
        <v>0</v>
      </c>
      <c r="K343" s="100">
        <v>0</v>
      </c>
    </row>
    <row r="344" spans="1:11" ht="12.75">
      <c r="A344" s="107" t="s">
        <v>517</v>
      </c>
      <c r="B344" s="108"/>
      <c r="C344" s="110" t="s">
        <v>409</v>
      </c>
      <c r="D344" s="110" t="s">
        <v>363</v>
      </c>
      <c r="E344" s="110" t="s">
        <v>366</v>
      </c>
      <c r="F344" s="110" t="s">
        <v>234</v>
      </c>
      <c r="G344" s="110" t="s">
        <v>247</v>
      </c>
      <c r="H344" s="147">
        <v>600</v>
      </c>
      <c r="I344" s="97">
        <f t="shared" si="16"/>
        <v>-600</v>
      </c>
      <c r="J344" s="147">
        <v>0</v>
      </c>
      <c r="K344" s="100">
        <v>0</v>
      </c>
    </row>
    <row r="345" spans="1:11" ht="38.25">
      <c r="A345" s="107" t="s">
        <v>496</v>
      </c>
      <c r="B345" s="108"/>
      <c r="C345" s="110" t="s">
        <v>409</v>
      </c>
      <c r="D345" s="110" t="s">
        <v>363</v>
      </c>
      <c r="E345" s="110" t="s">
        <v>366</v>
      </c>
      <c r="F345" s="110" t="s">
        <v>235</v>
      </c>
      <c r="G345" s="110" t="s">
        <v>247</v>
      </c>
      <c r="H345" s="147">
        <v>5000</v>
      </c>
      <c r="I345" s="97">
        <f t="shared" si="16"/>
        <v>1000</v>
      </c>
      <c r="J345" s="147">
        <v>6000</v>
      </c>
      <c r="K345" s="147">
        <v>6000</v>
      </c>
    </row>
    <row r="346" spans="1:11" ht="12.75">
      <c r="A346" s="107" t="s">
        <v>388</v>
      </c>
      <c r="B346" s="108"/>
      <c r="C346" s="110" t="s">
        <v>409</v>
      </c>
      <c r="D346" s="110" t="s">
        <v>363</v>
      </c>
      <c r="E346" s="110" t="s">
        <v>366</v>
      </c>
      <c r="F346" s="110" t="s">
        <v>43</v>
      </c>
      <c r="G346" s="110"/>
      <c r="H346" s="147"/>
      <c r="I346" s="97">
        <f t="shared" si="16"/>
        <v>944</v>
      </c>
      <c r="J346" s="147">
        <f>J347+J349+J351+J353</f>
        <v>944</v>
      </c>
      <c r="K346" s="100">
        <f>K347+K349+K351+K353</f>
        <v>944</v>
      </c>
    </row>
    <row r="347" spans="1:11" ht="12.75" customHeight="1">
      <c r="A347" s="107" t="s">
        <v>402</v>
      </c>
      <c r="B347" s="108"/>
      <c r="C347" s="110" t="s">
        <v>409</v>
      </c>
      <c r="D347" s="110" t="s">
        <v>363</v>
      </c>
      <c r="E347" s="110" t="s">
        <v>366</v>
      </c>
      <c r="F347" s="110" t="s">
        <v>403</v>
      </c>
      <c r="G347" s="110"/>
      <c r="H347" s="147">
        <f>H348</f>
        <v>267</v>
      </c>
      <c r="I347" s="97">
        <f t="shared" si="16"/>
        <v>9</v>
      </c>
      <c r="J347" s="147">
        <f>J348</f>
        <v>276</v>
      </c>
      <c r="K347" s="100">
        <f>K348</f>
        <v>276</v>
      </c>
    </row>
    <row r="348" spans="1:11" ht="12.75" customHeight="1">
      <c r="A348" s="107" t="s">
        <v>342</v>
      </c>
      <c r="B348" s="108"/>
      <c r="C348" s="110" t="s">
        <v>409</v>
      </c>
      <c r="D348" s="110" t="s">
        <v>363</v>
      </c>
      <c r="E348" s="110" t="s">
        <v>366</v>
      </c>
      <c r="F348" s="110" t="s">
        <v>403</v>
      </c>
      <c r="G348" s="110" t="s">
        <v>247</v>
      </c>
      <c r="H348" s="147">
        <v>267</v>
      </c>
      <c r="I348" s="97">
        <f t="shared" si="16"/>
        <v>9</v>
      </c>
      <c r="J348" s="147">
        <v>276</v>
      </c>
      <c r="K348" s="100">
        <v>276</v>
      </c>
    </row>
    <row r="349" spans="1:11" ht="12.75" customHeight="1">
      <c r="A349" s="107" t="s">
        <v>445</v>
      </c>
      <c r="B349" s="108"/>
      <c r="C349" s="110" t="s">
        <v>409</v>
      </c>
      <c r="D349" s="110" t="s">
        <v>363</v>
      </c>
      <c r="E349" s="110" t="s">
        <v>366</v>
      </c>
      <c r="F349" s="110" t="s">
        <v>446</v>
      </c>
      <c r="G349" s="110"/>
      <c r="H349" s="147"/>
      <c r="I349" s="97">
        <f t="shared" si="16"/>
        <v>108</v>
      </c>
      <c r="J349" s="147">
        <f>J350</f>
        <v>108</v>
      </c>
      <c r="K349" s="100">
        <f>K350</f>
        <v>108</v>
      </c>
    </row>
    <row r="350" spans="1:11" ht="12.75" customHeight="1">
      <c r="A350" s="107" t="s">
        <v>342</v>
      </c>
      <c r="B350" s="108"/>
      <c r="C350" s="110" t="s">
        <v>409</v>
      </c>
      <c r="D350" s="110" t="s">
        <v>363</v>
      </c>
      <c r="E350" s="110" t="s">
        <v>366</v>
      </c>
      <c r="F350" s="110" t="s">
        <v>446</v>
      </c>
      <c r="G350" s="110" t="s">
        <v>247</v>
      </c>
      <c r="H350" s="147"/>
      <c r="I350" s="97">
        <f t="shared" si="16"/>
        <v>108</v>
      </c>
      <c r="J350" s="147">
        <v>108</v>
      </c>
      <c r="K350" s="100">
        <v>108</v>
      </c>
    </row>
    <row r="351" spans="1:11" ht="12.75" customHeight="1">
      <c r="A351" s="107" t="s">
        <v>447</v>
      </c>
      <c r="B351" s="108"/>
      <c r="C351" s="110" t="s">
        <v>409</v>
      </c>
      <c r="D351" s="110" t="s">
        <v>363</v>
      </c>
      <c r="E351" s="110" t="s">
        <v>366</v>
      </c>
      <c r="F351" s="110" t="s">
        <v>448</v>
      </c>
      <c r="G351" s="110"/>
      <c r="H351" s="147"/>
      <c r="I351" s="97">
        <f t="shared" si="16"/>
        <v>60</v>
      </c>
      <c r="J351" s="147">
        <f>J352</f>
        <v>60</v>
      </c>
      <c r="K351" s="100">
        <f>K352</f>
        <v>60</v>
      </c>
    </row>
    <row r="352" spans="1:11" ht="12.75" customHeight="1">
      <c r="A352" s="107" t="s">
        <v>342</v>
      </c>
      <c r="B352" s="108"/>
      <c r="C352" s="110" t="s">
        <v>409</v>
      </c>
      <c r="D352" s="110" t="s">
        <v>363</v>
      </c>
      <c r="E352" s="110" t="s">
        <v>366</v>
      </c>
      <c r="F352" s="110" t="s">
        <v>448</v>
      </c>
      <c r="G352" s="110" t="s">
        <v>247</v>
      </c>
      <c r="H352" s="147"/>
      <c r="I352" s="97">
        <f t="shared" si="16"/>
        <v>60</v>
      </c>
      <c r="J352" s="147">
        <v>60</v>
      </c>
      <c r="K352" s="100">
        <v>60</v>
      </c>
    </row>
    <row r="353" spans="1:11" ht="12.75" customHeight="1">
      <c r="A353" s="107" t="s">
        <v>449</v>
      </c>
      <c r="B353" s="108"/>
      <c r="C353" s="110" t="s">
        <v>409</v>
      </c>
      <c r="D353" s="110" t="s">
        <v>363</v>
      </c>
      <c r="E353" s="110" t="s">
        <v>366</v>
      </c>
      <c r="F353" s="110" t="s">
        <v>450</v>
      </c>
      <c r="G353" s="110"/>
      <c r="H353" s="147"/>
      <c r="I353" s="97">
        <f t="shared" si="16"/>
        <v>500</v>
      </c>
      <c r="J353" s="147">
        <f>J354</f>
        <v>500</v>
      </c>
      <c r="K353" s="100">
        <f>K354</f>
        <v>500</v>
      </c>
    </row>
    <row r="354" spans="1:12" ht="12.75" customHeight="1">
      <c r="A354" s="107" t="s">
        <v>342</v>
      </c>
      <c r="B354" s="108"/>
      <c r="C354" s="110" t="s">
        <v>409</v>
      </c>
      <c r="D354" s="110" t="s">
        <v>363</v>
      </c>
      <c r="E354" s="110" t="s">
        <v>366</v>
      </c>
      <c r="F354" s="110" t="s">
        <v>450</v>
      </c>
      <c r="G354" s="110" t="s">
        <v>247</v>
      </c>
      <c r="H354" s="147"/>
      <c r="I354" s="97">
        <f t="shared" si="16"/>
        <v>500</v>
      </c>
      <c r="J354" s="147">
        <v>500</v>
      </c>
      <c r="K354" s="100">
        <v>500</v>
      </c>
      <c r="L354" s="33">
        <f>K355-L355</f>
        <v>0</v>
      </c>
    </row>
    <row r="355" spans="1:12" ht="18" customHeight="1">
      <c r="A355" s="214" t="s">
        <v>89</v>
      </c>
      <c r="B355" s="215"/>
      <c r="C355" s="215"/>
      <c r="D355" s="215"/>
      <c r="E355" s="215"/>
      <c r="F355" s="215"/>
      <c r="G355" s="215"/>
      <c r="H355" s="143">
        <f>H356+H408+H419+H446+H466+H471+H485</f>
        <v>60109.5</v>
      </c>
      <c r="I355" s="97">
        <f t="shared" si="16"/>
        <v>13258.56</v>
      </c>
      <c r="J355" s="143">
        <f>J356+J408+J419+J471+J489</f>
        <v>73368.06</v>
      </c>
      <c r="K355" s="99">
        <f>K356+K408+K419+K471+K489</f>
        <v>73134.46</v>
      </c>
      <c r="L355" s="33">
        <f>K360+K364+K366+K368+K371+K373+K376+K375+K392+K401+K403+K412+K414+K418+K433+K436+K441+K443+K445+K475+K493+K382</f>
        <v>73134.46</v>
      </c>
    </row>
    <row r="356" spans="1:12" ht="25.5">
      <c r="A356" s="103" t="s">
        <v>171</v>
      </c>
      <c r="B356" s="104"/>
      <c r="C356" s="105">
        <v>999</v>
      </c>
      <c r="D356" s="106" t="s">
        <v>364</v>
      </c>
      <c r="E356" s="106" t="s">
        <v>68</v>
      </c>
      <c r="F356" s="106" t="s">
        <v>172</v>
      </c>
      <c r="G356" s="106"/>
      <c r="H356" s="143">
        <f>H357+H361+H369+H380+H383+H393+H404</f>
        <v>29505.5</v>
      </c>
      <c r="I356" s="97">
        <f t="shared" si="16"/>
        <v>7002.06</v>
      </c>
      <c r="J356" s="143">
        <f>J357+J361+J369+J380+J389+J397</f>
        <v>36507.56</v>
      </c>
      <c r="K356" s="99">
        <f>K357+K361+K369+K380+K389+K397</f>
        <v>36522.56</v>
      </c>
      <c r="L356" s="33">
        <f>K360+K364+K366+K368+K375+K392+K403+K412+K414+K418+K433+K436+K441+K443+K445+K475+K493</f>
        <v>71477.26</v>
      </c>
    </row>
    <row r="357" spans="1:11" ht="25.5" customHeight="1">
      <c r="A357" s="103" t="s">
        <v>173</v>
      </c>
      <c r="B357" s="104"/>
      <c r="C357" s="106" t="s">
        <v>87</v>
      </c>
      <c r="D357" s="106" t="s">
        <v>364</v>
      </c>
      <c r="E357" s="106" t="s">
        <v>365</v>
      </c>
      <c r="F357" s="106" t="s">
        <v>172</v>
      </c>
      <c r="G357" s="106"/>
      <c r="H357" s="143">
        <f>H358</f>
        <v>1513.7</v>
      </c>
      <c r="I357" s="97">
        <f t="shared" si="16"/>
        <v>142.3</v>
      </c>
      <c r="J357" s="150">
        <f aca="true" t="shared" si="17" ref="J357:K359">J358</f>
        <v>1656</v>
      </c>
      <c r="K357" s="101">
        <f t="shared" si="17"/>
        <v>1656</v>
      </c>
    </row>
    <row r="358" spans="1:11" ht="38.25" customHeight="1">
      <c r="A358" s="107" t="s">
        <v>115</v>
      </c>
      <c r="B358" s="108"/>
      <c r="C358" s="110" t="s">
        <v>87</v>
      </c>
      <c r="D358" s="110" t="s">
        <v>364</v>
      </c>
      <c r="E358" s="110" t="s">
        <v>365</v>
      </c>
      <c r="F358" s="110" t="s">
        <v>57</v>
      </c>
      <c r="G358" s="110"/>
      <c r="H358" s="147">
        <f>H359</f>
        <v>1513.7</v>
      </c>
      <c r="I358" s="97">
        <f t="shared" si="16"/>
        <v>142.3</v>
      </c>
      <c r="J358" s="147">
        <f t="shared" si="17"/>
        <v>1656</v>
      </c>
      <c r="K358" s="100">
        <f t="shared" si="17"/>
        <v>1656</v>
      </c>
    </row>
    <row r="359" spans="1:11" ht="12.75">
      <c r="A359" s="107" t="s">
        <v>58</v>
      </c>
      <c r="B359" s="108"/>
      <c r="C359" s="110" t="s">
        <v>87</v>
      </c>
      <c r="D359" s="110" t="s">
        <v>364</v>
      </c>
      <c r="E359" s="110" t="s">
        <v>365</v>
      </c>
      <c r="F359" s="110" t="s">
        <v>60</v>
      </c>
      <c r="G359" s="110"/>
      <c r="H359" s="147">
        <f>H360</f>
        <v>1513.7</v>
      </c>
      <c r="I359" s="97">
        <f t="shared" si="16"/>
        <v>142.3</v>
      </c>
      <c r="J359" s="147">
        <f t="shared" si="17"/>
        <v>1656</v>
      </c>
      <c r="K359" s="100">
        <f t="shared" si="17"/>
        <v>1656</v>
      </c>
    </row>
    <row r="360" spans="1:11" ht="25.5">
      <c r="A360" s="107" t="s">
        <v>59</v>
      </c>
      <c r="B360" s="108"/>
      <c r="C360" s="110" t="s">
        <v>87</v>
      </c>
      <c r="D360" s="110" t="s">
        <v>364</v>
      </c>
      <c r="E360" s="110" t="s">
        <v>365</v>
      </c>
      <c r="F360" s="110" t="s">
        <v>60</v>
      </c>
      <c r="G360" s="110" t="s">
        <v>296</v>
      </c>
      <c r="H360" s="147">
        <v>1513.7</v>
      </c>
      <c r="I360" s="97">
        <f t="shared" si="16"/>
        <v>142.3</v>
      </c>
      <c r="J360" s="147">
        <v>1656</v>
      </c>
      <c r="K360" s="100">
        <v>1656</v>
      </c>
    </row>
    <row r="361" spans="1:11" ht="51">
      <c r="A361" s="103" t="s">
        <v>156</v>
      </c>
      <c r="B361" s="104"/>
      <c r="C361" s="106" t="s">
        <v>87</v>
      </c>
      <c r="D361" s="106" t="s">
        <v>364</v>
      </c>
      <c r="E361" s="106" t="s">
        <v>366</v>
      </c>
      <c r="F361" s="106" t="s">
        <v>172</v>
      </c>
      <c r="G361" s="106"/>
      <c r="H361" s="143">
        <f>H362</f>
        <v>4786.3</v>
      </c>
      <c r="I361" s="97">
        <f t="shared" si="16"/>
        <v>431.21</v>
      </c>
      <c r="J361" s="143">
        <f>J362</f>
        <v>5217.51</v>
      </c>
      <c r="K361" s="99">
        <f>K362</f>
        <v>5217.51</v>
      </c>
    </row>
    <row r="362" spans="1:11" ht="38.25">
      <c r="A362" s="107" t="s">
        <v>115</v>
      </c>
      <c r="B362" s="108"/>
      <c r="C362" s="110" t="s">
        <v>87</v>
      </c>
      <c r="D362" s="110" t="s">
        <v>364</v>
      </c>
      <c r="E362" s="110" t="s">
        <v>366</v>
      </c>
      <c r="F362" s="110" t="s">
        <v>57</v>
      </c>
      <c r="G362" s="110"/>
      <c r="H362" s="147">
        <f>H363+H365+H367</f>
        <v>4786.3</v>
      </c>
      <c r="I362" s="97">
        <f t="shared" si="16"/>
        <v>431.21</v>
      </c>
      <c r="J362" s="147">
        <f>J363+J365+J367</f>
        <v>5217.51</v>
      </c>
      <c r="K362" s="100">
        <f>K363+K365+K367</f>
        <v>5217.51</v>
      </c>
    </row>
    <row r="363" spans="1:11" ht="12.75">
      <c r="A363" s="107" t="s">
        <v>61</v>
      </c>
      <c r="B363" s="108"/>
      <c r="C363" s="110" t="s">
        <v>87</v>
      </c>
      <c r="D363" s="110" t="s">
        <v>364</v>
      </c>
      <c r="E363" s="110" t="s">
        <v>366</v>
      </c>
      <c r="F363" s="110" t="s">
        <v>62</v>
      </c>
      <c r="G363" s="110"/>
      <c r="H363" s="147">
        <f>H364</f>
        <v>2365.9</v>
      </c>
      <c r="I363" s="97">
        <f t="shared" si="16"/>
        <v>203.91</v>
      </c>
      <c r="J363" s="147">
        <f>J364</f>
        <v>2569.81</v>
      </c>
      <c r="K363" s="100">
        <f>K364</f>
        <v>2569.81</v>
      </c>
    </row>
    <row r="364" spans="1:11" ht="18" customHeight="1">
      <c r="A364" s="107" t="s">
        <v>59</v>
      </c>
      <c r="B364" s="108"/>
      <c r="C364" s="110" t="s">
        <v>87</v>
      </c>
      <c r="D364" s="110" t="s">
        <v>364</v>
      </c>
      <c r="E364" s="110" t="s">
        <v>366</v>
      </c>
      <c r="F364" s="110" t="s">
        <v>62</v>
      </c>
      <c r="G364" s="110" t="s">
        <v>296</v>
      </c>
      <c r="H364" s="147">
        <f>2365.9</f>
        <v>2365.9</v>
      </c>
      <c r="I364" s="97">
        <f t="shared" si="16"/>
        <v>203.91</v>
      </c>
      <c r="J364" s="147">
        <f>3069.81-500</f>
        <v>2569.81</v>
      </c>
      <c r="K364" s="100">
        <f>3069.81-500</f>
        <v>2569.81</v>
      </c>
    </row>
    <row r="365" spans="1:11" ht="25.5">
      <c r="A365" s="107" t="s">
        <v>157</v>
      </c>
      <c r="B365" s="108"/>
      <c r="C365" s="110" t="s">
        <v>87</v>
      </c>
      <c r="D365" s="110" t="s">
        <v>364</v>
      </c>
      <c r="E365" s="110" t="s">
        <v>366</v>
      </c>
      <c r="F365" s="110" t="s">
        <v>158</v>
      </c>
      <c r="G365" s="110"/>
      <c r="H365" s="147">
        <f>H366</f>
        <v>1513.7</v>
      </c>
      <c r="I365" s="97">
        <f t="shared" si="16"/>
        <v>142.3</v>
      </c>
      <c r="J365" s="147">
        <f>J366</f>
        <v>1656</v>
      </c>
      <c r="K365" s="100">
        <f>K366</f>
        <v>1656</v>
      </c>
    </row>
    <row r="366" spans="1:11" ht="16.5" customHeight="1">
      <c r="A366" s="107" t="s">
        <v>59</v>
      </c>
      <c r="B366" s="108"/>
      <c r="C366" s="110" t="s">
        <v>87</v>
      </c>
      <c r="D366" s="110" t="s">
        <v>364</v>
      </c>
      <c r="E366" s="110" t="s">
        <v>366</v>
      </c>
      <c r="F366" s="110" t="s">
        <v>158</v>
      </c>
      <c r="G366" s="110" t="s">
        <v>296</v>
      </c>
      <c r="H366" s="147">
        <v>1513.7</v>
      </c>
      <c r="I366" s="97">
        <f t="shared" si="16"/>
        <v>142.3</v>
      </c>
      <c r="J366" s="147">
        <v>1656</v>
      </c>
      <c r="K366" s="100">
        <v>1656</v>
      </c>
    </row>
    <row r="367" spans="1:11" ht="25.5">
      <c r="A367" s="107" t="s">
        <v>251</v>
      </c>
      <c r="B367" s="108"/>
      <c r="C367" s="110" t="s">
        <v>87</v>
      </c>
      <c r="D367" s="110" t="s">
        <v>364</v>
      </c>
      <c r="E367" s="110" t="s">
        <v>366</v>
      </c>
      <c r="F367" s="110" t="s">
        <v>151</v>
      </c>
      <c r="G367" s="110"/>
      <c r="H367" s="147">
        <f>H368</f>
        <v>906.7</v>
      </c>
      <c r="I367" s="97">
        <f t="shared" si="16"/>
        <v>85</v>
      </c>
      <c r="J367" s="147">
        <f>J368</f>
        <v>991.7</v>
      </c>
      <c r="K367" s="100">
        <f>K368</f>
        <v>991.7</v>
      </c>
    </row>
    <row r="368" spans="1:11" ht="16.5" customHeight="1">
      <c r="A368" s="107" t="s">
        <v>59</v>
      </c>
      <c r="B368" s="108"/>
      <c r="C368" s="110" t="s">
        <v>87</v>
      </c>
      <c r="D368" s="110" t="s">
        <v>364</v>
      </c>
      <c r="E368" s="110" t="s">
        <v>366</v>
      </c>
      <c r="F368" s="110" t="s">
        <v>151</v>
      </c>
      <c r="G368" s="110" t="s">
        <v>296</v>
      </c>
      <c r="H368" s="147">
        <v>906.7</v>
      </c>
      <c r="I368" s="97">
        <f t="shared" si="16"/>
        <v>85</v>
      </c>
      <c r="J368" s="147">
        <v>991.7</v>
      </c>
      <c r="K368" s="100">
        <v>991.7</v>
      </c>
    </row>
    <row r="369" spans="1:11" ht="51">
      <c r="A369" s="103" t="s">
        <v>152</v>
      </c>
      <c r="B369" s="104"/>
      <c r="C369" s="105">
        <v>999</v>
      </c>
      <c r="D369" s="106" t="s">
        <v>364</v>
      </c>
      <c r="E369" s="106" t="s">
        <v>360</v>
      </c>
      <c r="F369" s="106" t="s">
        <v>172</v>
      </c>
      <c r="G369" s="106"/>
      <c r="H369" s="143">
        <f>H374</f>
        <v>21973.5</v>
      </c>
      <c r="I369" s="97">
        <f t="shared" si="16"/>
        <v>5711.85</v>
      </c>
      <c r="J369" s="143">
        <f>J370+J372+J374</f>
        <v>27685.35</v>
      </c>
      <c r="K369" s="99">
        <f>K370+K372+K374</f>
        <v>27695.35</v>
      </c>
    </row>
    <row r="370" spans="1:11" ht="38.25">
      <c r="A370" s="107" t="s">
        <v>452</v>
      </c>
      <c r="B370" s="108"/>
      <c r="C370" s="109">
        <v>999</v>
      </c>
      <c r="D370" s="110" t="s">
        <v>364</v>
      </c>
      <c r="E370" s="110" t="s">
        <v>360</v>
      </c>
      <c r="F370" s="110" t="s">
        <v>453</v>
      </c>
      <c r="G370" s="110"/>
      <c r="H370" s="150"/>
      <c r="I370" s="97">
        <f t="shared" si="16"/>
        <v>1066</v>
      </c>
      <c r="J370" s="147">
        <f>J371</f>
        <v>1066</v>
      </c>
      <c r="K370" s="100">
        <f>K371</f>
        <v>1076</v>
      </c>
    </row>
    <row r="371" spans="1:11" ht="25.5">
      <c r="A371" s="107" t="s">
        <v>59</v>
      </c>
      <c r="B371" s="108">
        <v>945</v>
      </c>
      <c r="C371" s="109">
        <v>999</v>
      </c>
      <c r="D371" s="110" t="s">
        <v>364</v>
      </c>
      <c r="E371" s="110" t="s">
        <v>360</v>
      </c>
      <c r="F371" s="110" t="s">
        <v>453</v>
      </c>
      <c r="G371" s="110" t="s">
        <v>296</v>
      </c>
      <c r="H371" s="150"/>
      <c r="I371" s="97">
        <f t="shared" si="16"/>
        <v>1066</v>
      </c>
      <c r="J371" s="150">
        <v>1066</v>
      </c>
      <c r="K371" s="101">
        <v>1076</v>
      </c>
    </row>
    <row r="372" spans="1:11" ht="25.5">
      <c r="A372" s="107" t="s">
        <v>454</v>
      </c>
      <c r="B372" s="108"/>
      <c r="C372" s="109">
        <v>999</v>
      </c>
      <c r="D372" s="110" t="s">
        <v>364</v>
      </c>
      <c r="E372" s="110" t="s">
        <v>360</v>
      </c>
      <c r="F372" s="110" t="s">
        <v>455</v>
      </c>
      <c r="G372" s="110"/>
      <c r="H372" s="150"/>
      <c r="I372" s="97">
        <f t="shared" si="16"/>
        <v>0.2</v>
      </c>
      <c r="J372" s="147">
        <f>J373</f>
        <v>0.2</v>
      </c>
      <c r="K372" s="100">
        <f>K373</f>
        <v>0.2</v>
      </c>
    </row>
    <row r="373" spans="1:11" ht="12.75">
      <c r="A373" s="112" t="s">
        <v>273</v>
      </c>
      <c r="B373" s="108">
        <v>949</v>
      </c>
      <c r="C373" s="109">
        <v>999</v>
      </c>
      <c r="D373" s="110" t="s">
        <v>364</v>
      </c>
      <c r="E373" s="110" t="s">
        <v>360</v>
      </c>
      <c r="F373" s="110" t="s">
        <v>455</v>
      </c>
      <c r="G373" s="110" t="s">
        <v>119</v>
      </c>
      <c r="H373" s="150"/>
      <c r="I373" s="97">
        <f t="shared" si="16"/>
        <v>0.2</v>
      </c>
      <c r="J373" s="150">
        <v>0.2</v>
      </c>
      <c r="K373" s="101">
        <v>0.2</v>
      </c>
    </row>
    <row r="374" spans="1:11" ht="12.75">
      <c r="A374" s="107" t="s">
        <v>61</v>
      </c>
      <c r="B374" s="108"/>
      <c r="C374" s="109">
        <v>999</v>
      </c>
      <c r="D374" s="110" t="s">
        <v>364</v>
      </c>
      <c r="E374" s="110" t="s">
        <v>360</v>
      </c>
      <c r="F374" s="110" t="s">
        <v>62</v>
      </c>
      <c r="G374" s="110"/>
      <c r="H374" s="147">
        <f>H375+H376+H377+H378+H379</f>
        <v>21973.5</v>
      </c>
      <c r="I374" s="97">
        <f t="shared" si="16"/>
        <v>4645.65</v>
      </c>
      <c r="J374" s="147">
        <f>J375+J376+J377+J378</f>
        <v>26619.15</v>
      </c>
      <c r="K374" s="100">
        <f>K375+K376+K377+K378</f>
        <v>26619.15</v>
      </c>
    </row>
    <row r="375" spans="1:11" ht="14.25" customHeight="1">
      <c r="A375" s="107" t="s">
        <v>139</v>
      </c>
      <c r="B375" s="108"/>
      <c r="C375" s="109">
        <v>999</v>
      </c>
      <c r="D375" s="110" t="s">
        <v>364</v>
      </c>
      <c r="E375" s="110" t="s">
        <v>360</v>
      </c>
      <c r="F375" s="110" t="s">
        <v>62</v>
      </c>
      <c r="G375" s="110" t="s">
        <v>296</v>
      </c>
      <c r="H375" s="147">
        <v>1539</v>
      </c>
      <c r="I375" s="97">
        <f t="shared" si="16"/>
        <v>25012.15</v>
      </c>
      <c r="J375" s="147">
        <f>26051.15+500</f>
        <v>26551.15</v>
      </c>
      <c r="K375" s="147">
        <f>26051.15+500</f>
        <v>26551.15</v>
      </c>
    </row>
    <row r="376" spans="1:11" ht="24" customHeight="1">
      <c r="A376" s="107" t="s">
        <v>407</v>
      </c>
      <c r="B376" s="108"/>
      <c r="C376" s="109">
        <v>999</v>
      </c>
      <c r="D376" s="110" t="s">
        <v>364</v>
      </c>
      <c r="E376" s="110" t="s">
        <v>360</v>
      </c>
      <c r="F376" s="110" t="s">
        <v>140</v>
      </c>
      <c r="G376" s="110" t="s">
        <v>296</v>
      </c>
      <c r="H376" s="147">
        <v>20434.3</v>
      </c>
      <c r="I376" s="97">
        <f t="shared" si="16"/>
        <v>-20366.3</v>
      </c>
      <c r="J376" s="147">
        <v>68</v>
      </c>
      <c r="K376" s="100">
        <v>68</v>
      </c>
    </row>
    <row r="377" spans="1:11" ht="15.75" customHeight="1">
      <c r="A377" s="107" t="s">
        <v>59</v>
      </c>
      <c r="B377" s="108"/>
      <c r="C377" s="109">
        <v>999</v>
      </c>
      <c r="D377" s="110" t="s">
        <v>364</v>
      </c>
      <c r="E377" s="110" t="s">
        <v>360</v>
      </c>
      <c r="F377" s="110" t="s">
        <v>124</v>
      </c>
      <c r="G377" s="110" t="s">
        <v>296</v>
      </c>
      <c r="H377" s="147"/>
      <c r="I377" s="97">
        <f t="shared" si="16"/>
        <v>0</v>
      </c>
      <c r="J377" s="147"/>
      <c r="K377" s="100"/>
    </row>
    <row r="378" spans="1:11" ht="29.25" customHeight="1">
      <c r="A378" s="107" t="s">
        <v>59</v>
      </c>
      <c r="B378" s="108"/>
      <c r="C378" s="109">
        <v>999</v>
      </c>
      <c r="D378" s="110" t="s">
        <v>364</v>
      </c>
      <c r="E378" s="110" t="s">
        <v>360</v>
      </c>
      <c r="F378" s="110" t="s">
        <v>382</v>
      </c>
      <c r="G378" s="110" t="s">
        <v>296</v>
      </c>
      <c r="H378" s="147"/>
      <c r="I378" s="97">
        <f t="shared" si="16"/>
        <v>0</v>
      </c>
      <c r="J378" s="147"/>
      <c r="K378" s="100"/>
    </row>
    <row r="379" spans="1:11" ht="25.5" customHeight="1">
      <c r="A379" s="107" t="s">
        <v>123</v>
      </c>
      <c r="B379" s="108">
        <v>958</v>
      </c>
      <c r="C379" s="109">
        <v>999</v>
      </c>
      <c r="D379" s="110" t="s">
        <v>364</v>
      </c>
      <c r="E379" s="110" t="s">
        <v>360</v>
      </c>
      <c r="F379" s="110" t="s">
        <v>387</v>
      </c>
      <c r="G379" s="110" t="s">
        <v>296</v>
      </c>
      <c r="H379" s="147">
        <v>0.2</v>
      </c>
      <c r="I379" s="97">
        <f t="shared" si="16"/>
        <v>-0.2</v>
      </c>
      <c r="J379" s="147"/>
      <c r="K379" s="100"/>
    </row>
    <row r="380" spans="1:11" ht="25.5">
      <c r="A380" s="103" t="s">
        <v>286</v>
      </c>
      <c r="B380" s="104"/>
      <c r="C380" s="105">
        <v>999</v>
      </c>
      <c r="D380" s="106" t="s">
        <v>364</v>
      </c>
      <c r="E380" s="106" t="s">
        <v>90</v>
      </c>
      <c r="F380" s="106" t="s">
        <v>172</v>
      </c>
      <c r="G380" s="106"/>
      <c r="H380" s="143">
        <f>H381</f>
        <v>0</v>
      </c>
      <c r="I380" s="97">
        <f t="shared" si="16"/>
        <v>14</v>
      </c>
      <c r="J380" s="143">
        <f>J381</f>
        <v>14</v>
      </c>
      <c r="K380" s="99">
        <f>K381</f>
        <v>0</v>
      </c>
    </row>
    <row r="381" spans="1:11" ht="39.75" customHeight="1">
      <c r="A381" s="107" t="s">
        <v>91</v>
      </c>
      <c r="B381" s="108"/>
      <c r="C381" s="109">
        <v>999</v>
      </c>
      <c r="D381" s="110" t="s">
        <v>364</v>
      </c>
      <c r="E381" s="110" t="s">
        <v>361</v>
      </c>
      <c r="F381" s="110" t="s">
        <v>287</v>
      </c>
      <c r="G381" s="110"/>
      <c r="H381" s="147">
        <f>H382</f>
        <v>0</v>
      </c>
      <c r="I381" s="97">
        <f t="shared" si="16"/>
        <v>14</v>
      </c>
      <c r="J381" s="147">
        <f>J382</f>
        <v>14</v>
      </c>
      <c r="K381" s="100">
        <f>K382</f>
        <v>0</v>
      </c>
    </row>
    <row r="382" spans="1:11" ht="17.25" customHeight="1">
      <c r="A382" s="107" t="s">
        <v>59</v>
      </c>
      <c r="B382" s="108" t="s">
        <v>497</v>
      </c>
      <c r="C382" s="109">
        <v>999</v>
      </c>
      <c r="D382" s="110" t="s">
        <v>364</v>
      </c>
      <c r="E382" s="110" t="s">
        <v>361</v>
      </c>
      <c r="F382" s="110" t="s">
        <v>287</v>
      </c>
      <c r="G382" s="110" t="s">
        <v>296</v>
      </c>
      <c r="H382" s="147"/>
      <c r="I382" s="97">
        <f t="shared" si="16"/>
        <v>14</v>
      </c>
      <c r="J382" s="147">
        <v>14</v>
      </c>
      <c r="K382" s="100">
        <v>0</v>
      </c>
    </row>
    <row r="383" spans="1:11" ht="25.5">
      <c r="A383" s="103" t="s">
        <v>291</v>
      </c>
      <c r="B383" s="104"/>
      <c r="C383" s="105">
        <v>999</v>
      </c>
      <c r="D383" s="106" t="s">
        <v>364</v>
      </c>
      <c r="E383" s="106" t="s">
        <v>359</v>
      </c>
      <c r="F383" s="146" t="s">
        <v>172</v>
      </c>
      <c r="G383" s="106"/>
      <c r="H383" s="143">
        <f>H384</f>
        <v>0</v>
      </c>
      <c r="I383" s="97">
        <f t="shared" si="16"/>
        <v>0</v>
      </c>
      <c r="J383" s="143"/>
      <c r="K383" s="99"/>
    </row>
    <row r="384" spans="1:11" ht="12.75">
      <c r="A384" s="107" t="s">
        <v>293</v>
      </c>
      <c r="B384" s="108"/>
      <c r="C384" s="109">
        <v>999</v>
      </c>
      <c r="D384" s="110" t="s">
        <v>364</v>
      </c>
      <c r="E384" s="110" t="s">
        <v>359</v>
      </c>
      <c r="F384" s="111" t="s">
        <v>294</v>
      </c>
      <c r="G384" s="110"/>
      <c r="H384" s="147">
        <f>H385+H387</f>
        <v>0</v>
      </c>
      <c r="I384" s="97">
        <f t="shared" si="16"/>
        <v>0</v>
      </c>
      <c r="J384" s="147"/>
      <c r="K384" s="100"/>
    </row>
    <row r="385" spans="1:11" ht="16.5" customHeight="1">
      <c r="A385" s="107" t="s">
        <v>92</v>
      </c>
      <c r="B385" s="108"/>
      <c r="C385" s="109">
        <v>999</v>
      </c>
      <c r="D385" s="110" t="s">
        <v>364</v>
      </c>
      <c r="E385" s="110" t="s">
        <v>359</v>
      </c>
      <c r="F385" s="111" t="s">
        <v>165</v>
      </c>
      <c r="G385" s="110"/>
      <c r="H385" s="147">
        <f>H386</f>
        <v>0</v>
      </c>
      <c r="I385" s="97">
        <f t="shared" si="16"/>
        <v>0</v>
      </c>
      <c r="J385" s="147"/>
      <c r="K385" s="100"/>
    </row>
    <row r="386" spans="1:11" ht="16.5" customHeight="1">
      <c r="A386" s="107" t="s">
        <v>59</v>
      </c>
      <c r="B386" s="108"/>
      <c r="C386" s="109">
        <v>999</v>
      </c>
      <c r="D386" s="110" t="s">
        <v>364</v>
      </c>
      <c r="E386" s="110" t="s">
        <v>359</v>
      </c>
      <c r="F386" s="110" t="s">
        <v>165</v>
      </c>
      <c r="G386" s="110" t="s">
        <v>296</v>
      </c>
      <c r="H386" s="147"/>
      <c r="I386" s="97">
        <f t="shared" si="16"/>
        <v>0</v>
      </c>
      <c r="J386" s="147"/>
      <c r="K386" s="100"/>
    </row>
    <row r="387" spans="1:11" ht="12.75">
      <c r="A387" s="158" t="s">
        <v>61</v>
      </c>
      <c r="B387" s="108"/>
      <c r="C387" s="109">
        <v>999</v>
      </c>
      <c r="D387" s="110" t="s">
        <v>364</v>
      </c>
      <c r="E387" s="110" t="s">
        <v>359</v>
      </c>
      <c r="F387" s="110" t="s">
        <v>166</v>
      </c>
      <c r="G387" s="110"/>
      <c r="H387" s="147">
        <f>H388</f>
        <v>0</v>
      </c>
      <c r="I387" s="97">
        <f t="shared" si="16"/>
        <v>0</v>
      </c>
      <c r="J387" s="147"/>
      <c r="K387" s="100"/>
    </row>
    <row r="388" spans="1:11" ht="16.5" customHeight="1">
      <c r="A388" s="107" t="s">
        <v>59</v>
      </c>
      <c r="B388" s="108"/>
      <c r="C388" s="109">
        <v>999</v>
      </c>
      <c r="D388" s="110" t="s">
        <v>364</v>
      </c>
      <c r="E388" s="110" t="s">
        <v>359</v>
      </c>
      <c r="F388" s="110" t="s">
        <v>166</v>
      </c>
      <c r="G388" s="110" t="s">
        <v>296</v>
      </c>
      <c r="H388" s="147"/>
      <c r="I388" s="97">
        <f t="shared" si="16"/>
        <v>0</v>
      </c>
      <c r="J388" s="147"/>
      <c r="K388" s="100"/>
    </row>
    <row r="389" spans="1:11" ht="13.5" customHeight="1">
      <c r="A389" s="103" t="s">
        <v>179</v>
      </c>
      <c r="B389" s="104"/>
      <c r="C389" s="105">
        <v>999</v>
      </c>
      <c r="D389" s="106" t="s">
        <v>364</v>
      </c>
      <c r="E389" s="106" t="s">
        <v>312</v>
      </c>
      <c r="F389" s="106" t="s">
        <v>172</v>
      </c>
      <c r="G389" s="106"/>
      <c r="H389" s="147"/>
      <c r="I389" s="97">
        <f t="shared" si="16"/>
        <v>1000</v>
      </c>
      <c r="J389" s="143">
        <f aca="true" t="shared" si="18" ref="J389:K391">J390</f>
        <v>1000</v>
      </c>
      <c r="K389" s="99">
        <f t="shared" si="18"/>
        <v>1000</v>
      </c>
    </row>
    <row r="390" spans="1:11" ht="13.5" customHeight="1">
      <c r="A390" s="107" t="s">
        <v>179</v>
      </c>
      <c r="B390" s="108"/>
      <c r="C390" s="109">
        <v>999</v>
      </c>
      <c r="D390" s="110" t="s">
        <v>364</v>
      </c>
      <c r="E390" s="110" t="s">
        <v>312</v>
      </c>
      <c r="F390" s="110" t="s">
        <v>180</v>
      </c>
      <c r="G390" s="110"/>
      <c r="H390" s="147"/>
      <c r="I390" s="97">
        <f t="shared" si="16"/>
        <v>1000</v>
      </c>
      <c r="J390" s="147">
        <f t="shared" si="18"/>
        <v>1000</v>
      </c>
      <c r="K390" s="100">
        <f t="shared" si="18"/>
        <v>1000</v>
      </c>
    </row>
    <row r="391" spans="1:11" ht="13.5" customHeight="1">
      <c r="A391" s="107" t="s">
        <v>154</v>
      </c>
      <c r="B391" s="108"/>
      <c r="C391" s="109">
        <v>999</v>
      </c>
      <c r="D391" s="110" t="s">
        <v>364</v>
      </c>
      <c r="E391" s="110" t="s">
        <v>312</v>
      </c>
      <c r="F391" s="110" t="s">
        <v>155</v>
      </c>
      <c r="G391" s="110"/>
      <c r="H391" s="147"/>
      <c r="I391" s="97">
        <f t="shared" si="16"/>
        <v>1000</v>
      </c>
      <c r="J391" s="147">
        <f t="shared" si="18"/>
        <v>1000</v>
      </c>
      <c r="K391" s="100">
        <f t="shared" si="18"/>
        <v>1000</v>
      </c>
    </row>
    <row r="392" spans="1:11" ht="13.5" customHeight="1">
      <c r="A392" s="107" t="s">
        <v>153</v>
      </c>
      <c r="B392" s="108"/>
      <c r="C392" s="109">
        <v>999</v>
      </c>
      <c r="D392" s="110" t="s">
        <v>364</v>
      </c>
      <c r="E392" s="110" t="s">
        <v>312</v>
      </c>
      <c r="F392" s="110" t="s">
        <v>155</v>
      </c>
      <c r="G392" s="110" t="s">
        <v>249</v>
      </c>
      <c r="H392" s="147"/>
      <c r="I392" s="97">
        <f t="shared" si="16"/>
        <v>1000</v>
      </c>
      <c r="J392" s="147">
        <v>1000</v>
      </c>
      <c r="K392" s="100">
        <v>1000</v>
      </c>
    </row>
    <row r="393" spans="1:11" ht="25.5">
      <c r="A393" s="103" t="s">
        <v>179</v>
      </c>
      <c r="B393" s="104"/>
      <c r="C393" s="105">
        <v>999</v>
      </c>
      <c r="D393" s="106" t="s">
        <v>364</v>
      </c>
      <c r="E393" s="106" t="s">
        <v>136</v>
      </c>
      <c r="F393" s="106" t="s">
        <v>172</v>
      </c>
      <c r="G393" s="106"/>
      <c r="H393" s="143">
        <f>H394</f>
        <v>700</v>
      </c>
      <c r="I393" s="97">
        <f t="shared" si="16"/>
        <v>-700</v>
      </c>
      <c r="J393" s="143"/>
      <c r="K393" s="99"/>
    </row>
    <row r="394" spans="1:11" ht="12.75">
      <c r="A394" s="107" t="s">
        <v>179</v>
      </c>
      <c r="B394" s="108"/>
      <c r="C394" s="109">
        <v>999</v>
      </c>
      <c r="D394" s="110" t="s">
        <v>364</v>
      </c>
      <c r="E394" s="110" t="s">
        <v>136</v>
      </c>
      <c r="F394" s="110" t="s">
        <v>180</v>
      </c>
      <c r="G394" s="110"/>
      <c r="H394" s="147">
        <f>H395</f>
        <v>700</v>
      </c>
      <c r="I394" s="97">
        <f t="shared" si="16"/>
        <v>-700</v>
      </c>
      <c r="J394" s="147"/>
      <c r="K394" s="100"/>
    </row>
    <row r="395" spans="1:11" ht="12.75">
      <c r="A395" s="107" t="s">
        <v>154</v>
      </c>
      <c r="B395" s="108"/>
      <c r="C395" s="109">
        <v>999</v>
      </c>
      <c r="D395" s="110" t="s">
        <v>364</v>
      </c>
      <c r="E395" s="110" t="s">
        <v>136</v>
      </c>
      <c r="F395" s="110" t="s">
        <v>155</v>
      </c>
      <c r="G395" s="110"/>
      <c r="H395" s="147">
        <f>H396</f>
        <v>700</v>
      </c>
      <c r="I395" s="97">
        <f aca="true" t="shared" si="19" ref="I395:I458">J395-H395</f>
        <v>-700</v>
      </c>
      <c r="J395" s="147"/>
      <c r="K395" s="100"/>
    </row>
    <row r="396" spans="1:11" ht="12.75">
      <c r="A396" s="107" t="s">
        <v>153</v>
      </c>
      <c r="B396" s="108"/>
      <c r="C396" s="109">
        <v>999</v>
      </c>
      <c r="D396" s="110" t="s">
        <v>364</v>
      </c>
      <c r="E396" s="110" t="s">
        <v>136</v>
      </c>
      <c r="F396" s="110" t="s">
        <v>155</v>
      </c>
      <c r="G396" s="110" t="s">
        <v>249</v>
      </c>
      <c r="H396" s="147">
        <v>700</v>
      </c>
      <c r="I396" s="97">
        <f t="shared" si="19"/>
        <v>-700</v>
      </c>
      <c r="J396" s="147"/>
      <c r="K396" s="100"/>
    </row>
    <row r="397" spans="1:11" ht="25.5">
      <c r="A397" s="103" t="s">
        <v>106</v>
      </c>
      <c r="B397" s="104"/>
      <c r="C397" s="105">
        <v>999</v>
      </c>
      <c r="D397" s="106" t="s">
        <v>364</v>
      </c>
      <c r="E397" s="106" t="s">
        <v>438</v>
      </c>
      <c r="F397" s="106" t="s">
        <v>172</v>
      </c>
      <c r="G397" s="106"/>
      <c r="H397" s="147"/>
      <c r="I397" s="97">
        <f t="shared" si="19"/>
        <v>934.7</v>
      </c>
      <c r="J397" s="143">
        <f>J398+J400+J402</f>
        <v>934.7</v>
      </c>
      <c r="K397" s="99">
        <f>K398+K400+K402</f>
        <v>953.7</v>
      </c>
    </row>
    <row r="398" spans="1:11" ht="25.5">
      <c r="A398" s="107" t="s">
        <v>433</v>
      </c>
      <c r="B398" s="108"/>
      <c r="C398" s="109">
        <v>999</v>
      </c>
      <c r="D398" s="111" t="s">
        <v>364</v>
      </c>
      <c r="E398" s="110" t="s">
        <v>438</v>
      </c>
      <c r="F398" s="110" t="s">
        <v>434</v>
      </c>
      <c r="G398" s="110"/>
      <c r="H398" s="147"/>
      <c r="I398" s="97">
        <f t="shared" si="19"/>
        <v>0</v>
      </c>
      <c r="J398" s="147">
        <f>J399</f>
        <v>0</v>
      </c>
      <c r="K398" s="100">
        <f>K399</f>
        <v>0</v>
      </c>
    </row>
    <row r="399" spans="1:11" ht="25.5">
      <c r="A399" s="107" t="s">
        <v>59</v>
      </c>
      <c r="B399" s="108"/>
      <c r="C399" s="109">
        <v>999</v>
      </c>
      <c r="D399" s="111" t="s">
        <v>364</v>
      </c>
      <c r="E399" s="110" t="s">
        <v>438</v>
      </c>
      <c r="F399" s="110" t="s">
        <v>434</v>
      </c>
      <c r="G399" s="110" t="s">
        <v>296</v>
      </c>
      <c r="H399" s="147"/>
      <c r="I399" s="97">
        <f t="shared" si="19"/>
        <v>0</v>
      </c>
      <c r="J399" s="147"/>
      <c r="K399" s="100"/>
    </row>
    <row r="400" spans="1:11" ht="25.5">
      <c r="A400" s="107" t="s">
        <v>435</v>
      </c>
      <c r="B400" s="108"/>
      <c r="C400" s="109">
        <v>999</v>
      </c>
      <c r="D400" s="111" t="s">
        <v>364</v>
      </c>
      <c r="E400" s="110" t="s">
        <v>438</v>
      </c>
      <c r="F400" s="110" t="s">
        <v>432</v>
      </c>
      <c r="G400" s="110"/>
      <c r="H400" s="147"/>
      <c r="I400" s="97">
        <f t="shared" si="19"/>
        <v>494</v>
      </c>
      <c r="J400" s="147">
        <f>J401</f>
        <v>494</v>
      </c>
      <c r="K400" s="100">
        <f>K401</f>
        <v>513</v>
      </c>
    </row>
    <row r="401" spans="1:11" ht="12.75">
      <c r="A401" s="112" t="s">
        <v>273</v>
      </c>
      <c r="B401" s="108" t="s">
        <v>518</v>
      </c>
      <c r="C401" s="109">
        <v>999</v>
      </c>
      <c r="D401" s="111" t="s">
        <v>364</v>
      </c>
      <c r="E401" s="110" t="s">
        <v>438</v>
      </c>
      <c r="F401" s="110" t="s">
        <v>432</v>
      </c>
      <c r="G401" s="110" t="s">
        <v>119</v>
      </c>
      <c r="H401" s="147"/>
      <c r="I401" s="97">
        <f t="shared" si="19"/>
        <v>494</v>
      </c>
      <c r="J401" s="147">
        <v>494</v>
      </c>
      <c r="K401" s="100">
        <v>513</v>
      </c>
    </row>
    <row r="402" spans="1:11" ht="25.5">
      <c r="A402" s="112" t="s">
        <v>319</v>
      </c>
      <c r="B402" s="113"/>
      <c r="C402" s="109">
        <v>999</v>
      </c>
      <c r="D402" s="111" t="s">
        <v>364</v>
      </c>
      <c r="E402" s="110" t="s">
        <v>438</v>
      </c>
      <c r="F402" s="111" t="s">
        <v>320</v>
      </c>
      <c r="G402" s="111"/>
      <c r="H402" s="147"/>
      <c r="I402" s="97">
        <f t="shared" si="19"/>
        <v>440.7</v>
      </c>
      <c r="J402" s="147">
        <f>J403</f>
        <v>440.7</v>
      </c>
      <c r="K402" s="100">
        <f>K403</f>
        <v>440.7</v>
      </c>
    </row>
    <row r="403" spans="1:11" ht="12.75">
      <c r="A403" s="112" t="s">
        <v>273</v>
      </c>
      <c r="B403" s="113"/>
      <c r="C403" s="109">
        <v>999</v>
      </c>
      <c r="D403" s="111" t="s">
        <v>364</v>
      </c>
      <c r="E403" s="110" t="s">
        <v>438</v>
      </c>
      <c r="F403" s="111" t="s">
        <v>163</v>
      </c>
      <c r="G403" s="111" t="s">
        <v>119</v>
      </c>
      <c r="H403" s="147"/>
      <c r="I403" s="97">
        <f t="shared" si="19"/>
        <v>440.7</v>
      </c>
      <c r="J403" s="147">
        <v>440.7</v>
      </c>
      <c r="K403" s="100">
        <v>440.7</v>
      </c>
    </row>
    <row r="404" spans="1:11" ht="25.5">
      <c r="A404" s="103" t="s">
        <v>106</v>
      </c>
      <c r="B404" s="104"/>
      <c r="C404" s="105">
        <v>999</v>
      </c>
      <c r="D404" s="106" t="s">
        <v>364</v>
      </c>
      <c r="E404" s="106" t="s">
        <v>210</v>
      </c>
      <c r="F404" s="106" t="s">
        <v>172</v>
      </c>
      <c r="G404" s="106"/>
      <c r="H404" s="143">
        <f>H405</f>
        <v>532</v>
      </c>
      <c r="I404" s="97">
        <f t="shared" si="19"/>
        <v>-532</v>
      </c>
      <c r="J404" s="143"/>
      <c r="K404" s="99"/>
    </row>
    <row r="405" spans="1:11" ht="25.5">
      <c r="A405" s="112" t="s">
        <v>138</v>
      </c>
      <c r="B405" s="113"/>
      <c r="C405" s="109">
        <v>999</v>
      </c>
      <c r="D405" s="111" t="s">
        <v>364</v>
      </c>
      <c r="E405" s="110" t="s">
        <v>210</v>
      </c>
      <c r="F405" s="111" t="s">
        <v>320</v>
      </c>
      <c r="G405" s="111"/>
      <c r="H405" s="147">
        <f>H406+H407</f>
        <v>532</v>
      </c>
      <c r="I405" s="97">
        <f t="shared" si="19"/>
        <v>-532</v>
      </c>
      <c r="J405" s="147"/>
      <c r="K405" s="100"/>
    </row>
    <row r="406" spans="1:11" ht="12.75">
      <c r="A406" s="112" t="s">
        <v>273</v>
      </c>
      <c r="B406" s="113">
        <v>911</v>
      </c>
      <c r="C406" s="109">
        <v>999</v>
      </c>
      <c r="D406" s="111" t="s">
        <v>364</v>
      </c>
      <c r="E406" s="110" t="s">
        <v>210</v>
      </c>
      <c r="F406" s="111" t="s">
        <v>163</v>
      </c>
      <c r="G406" s="111" t="s">
        <v>119</v>
      </c>
      <c r="H406" s="147">
        <v>332</v>
      </c>
      <c r="I406" s="97">
        <f t="shared" si="19"/>
        <v>-332</v>
      </c>
      <c r="J406" s="147"/>
      <c r="K406" s="100"/>
    </row>
    <row r="407" spans="1:11" ht="25.5">
      <c r="A407" s="112" t="s">
        <v>137</v>
      </c>
      <c r="B407" s="113"/>
      <c r="C407" s="109">
        <v>999</v>
      </c>
      <c r="D407" s="111" t="s">
        <v>364</v>
      </c>
      <c r="E407" s="110" t="s">
        <v>210</v>
      </c>
      <c r="F407" s="111" t="s">
        <v>419</v>
      </c>
      <c r="G407" s="111" t="s">
        <v>119</v>
      </c>
      <c r="H407" s="147">
        <v>200</v>
      </c>
      <c r="I407" s="97">
        <f t="shared" si="19"/>
        <v>-200</v>
      </c>
      <c r="J407" s="147"/>
      <c r="K407" s="100"/>
    </row>
    <row r="408" spans="1:11" ht="25.5">
      <c r="A408" s="103" t="s">
        <v>100</v>
      </c>
      <c r="B408" s="104"/>
      <c r="C408" s="106" t="s">
        <v>87</v>
      </c>
      <c r="D408" s="106" t="s">
        <v>366</v>
      </c>
      <c r="E408" s="106" t="s">
        <v>68</v>
      </c>
      <c r="F408" s="106" t="s">
        <v>172</v>
      </c>
      <c r="G408" s="106"/>
      <c r="H408" s="143">
        <f>H409+H415</f>
        <v>800</v>
      </c>
      <c r="I408" s="97">
        <f t="shared" si="19"/>
        <v>600</v>
      </c>
      <c r="J408" s="143">
        <f>J409+J415</f>
        <v>1400</v>
      </c>
      <c r="K408" s="99">
        <f>K409+K415</f>
        <v>1400</v>
      </c>
    </row>
    <row r="409" spans="1:11" ht="25.5">
      <c r="A409" s="103" t="s">
        <v>101</v>
      </c>
      <c r="B409" s="104"/>
      <c r="C409" s="106" t="s">
        <v>87</v>
      </c>
      <c r="D409" s="106" t="s">
        <v>366</v>
      </c>
      <c r="E409" s="106" t="s">
        <v>365</v>
      </c>
      <c r="F409" s="106" t="s">
        <v>292</v>
      </c>
      <c r="G409" s="106"/>
      <c r="H409" s="143">
        <f>H410</f>
        <v>300</v>
      </c>
      <c r="I409" s="97">
        <f t="shared" si="19"/>
        <v>600</v>
      </c>
      <c r="J409" s="143">
        <f>J410</f>
        <v>900</v>
      </c>
      <c r="K409" s="99">
        <f>K410</f>
        <v>900</v>
      </c>
    </row>
    <row r="410" spans="1:11" ht="12.75">
      <c r="A410" s="107" t="s">
        <v>42</v>
      </c>
      <c r="B410" s="108"/>
      <c r="C410" s="110" t="s">
        <v>87</v>
      </c>
      <c r="D410" s="110" t="s">
        <v>366</v>
      </c>
      <c r="E410" s="110" t="s">
        <v>365</v>
      </c>
      <c r="F410" s="110" t="s">
        <v>43</v>
      </c>
      <c r="G410" s="110"/>
      <c r="H410" s="147">
        <f>H411+H413</f>
        <v>300</v>
      </c>
      <c r="I410" s="97">
        <f t="shared" si="19"/>
        <v>600</v>
      </c>
      <c r="J410" s="147">
        <f>J411+J413</f>
        <v>900</v>
      </c>
      <c r="K410" s="100">
        <f>K411+K413</f>
        <v>900</v>
      </c>
    </row>
    <row r="411" spans="1:11" ht="25.5">
      <c r="A411" s="107" t="s">
        <v>375</v>
      </c>
      <c r="B411" s="108"/>
      <c r="C411" s="110" t="s">
        <v>87</v>
      </c>
      <c r="D411" s="110" t="s">
        <v>366</v>
      </c>
      <c r="E411" s="110" t="s">
        <v>365</v>
      </c>
      <c r="F411" s="110" t="s">
        <v>31</v>
      </c>
      <c r="G411" s="110"/>
      <c r="H411" s="147">
        <f>H412</f>
        <v>0</v>
      </c>
      <c r="I411" s="97">
        <f t="shared" si="19"/>
        <v>450</v>
      </c>
      <c r="J411" s="147">
        <f>J412</f>
        <v>450</v>
      </c>
      <c r="K411" s="100">
        <f>K412</f>
        <v>450</v>
      </c>
    </row>
    <row r="412" spans="1:11" ht="15.75" customHeight="1">
      <c r="A412" s="107" t="s">
        <v>59</v>
      </c>
      <c r="B412" s="108"/>
      <c r="C412" s="110" t="s">
        <v>87</v>
      </c>
      <c r="D412" s="110" t="s">
        <v>366</v>
      </c>
      <c r="E412" s="110" t="s">
        <v>365</v>
      </c>
      <c r="F412" s="110" t="s">
        <v>31</v>
      </c>
      <c r="G412" s="110" t="s">
        <v>296</v>
      </c>
      <c r="H412" s="147">
        <v>0</v>
      </c>
      <c r="I412" s="97">
        <f t="shared" si="19"/>
        <v>450</v>
      </c>
      <c r="J412" s="147">
        <v>450</v>
      </c>
      <c r="K412" s="100">
        <v>450</v>
      </c>
    </row>
    <row r="413" spans="1:11" ht="38.25">
      <c r="A413" s="153" t="s">
        <v>373</v>
      </c>
      <c r="B413" s="108"/>
      <c r="C413" s="110" t="s">
        <v>87</v>
      </c>
      <c r="D413" s="110" t="s">
        <v>366</v>
      </c>
      <c r="E413" s="110" t="s">
        <v>365</v>
      </c>
      <c r="F413" s="110" t="s">
        <v>32</v>
      </c>
      <c r="G413" s="110"/>
      <c r="H413" s="147">
        <f>H414</f>
        <v>300</v>
      </c>
      <c r="I413" s="97">
        <f t="shared" si="19"/>
        <v>150</v>
      </c>
      <c r="J413" s="147">
        <f>J414</f>
        <v>450</v>
      </c>
      <c r="K413" s="100">
        <f>K414</f>
        <v>450</v>
      </c>
    </row>
    <row r="414" spans="1:11" ht="16.5" customHeight="1">
      <c r="A414" s="107" t="s">
        <v>59</v>
      </c>
      <c r="B414" s="108"/>
      <c r="C414" s="110" t="s">
        <v>87</v>
      </c>
      <c r="D414" s="110" t="s">
        <v>366</v>
      </c>
      <c r="E414" s="110" t="s">
        <v>365</v>
      </c>
      <c r="F414" s="110" t="s">
        <v>32</v>
      </c>
      <c r="G414" s="110" t="s">
        <v>296</v>
      </c>
      <c r="H414" s="147">
        <v>300</v>
      </c>
      <c r="I414" s="97">
        <f t="shared" si="19"/>
        <v>150</v>
      </c>
      <c r="J414" s="147">
        <v>450</v>
      </c>
      <c r="K414" s="100">
        <v>450</v>
      </c>
    </row>
    <row r="415" spans="1:11" ht="38.25">
      <c r="A415" s="103" t="s">
        <v>241</v>
      </c>
      <c r="B415" s="104"/>
      <c r="C415" s="106" t="s">
        <v>87</v>
      </c>
      <c r="D415" s="106" t="s">
        <v>366</v>
      </c>
      <c r="E415" s="106" t="s">
        <v>362</v>
      </c>
      <c r="F415" s="106" t="s">
        <v>172</v>
      </c>
      <c r="G415" s="110"/>
      <c r="H415" s="143">
        <f>H416</f>
        <v>500</v>
      </c>
      <c r="I415" s="97">
        <f t="shared" si="19"/>
        <v>0</v>
      </c>
      <c r="J415" s="143">
        <f aca="true" t="shared" si="20" ref="J415:K417">J416</f>
        <v>500</v>
      </c>
      <c r="K415" s="99">
        <f t="shared" si="20"/>
        <v>500</v>
      </c>
    </row>
    <row r="416" spans="1:11" ht="38.25">
      <c r="A416" s="107" t="s">
        <v>110</v>
      </c>
      <c r="B416" s="108"/>
      <c r="C416" s="110" t="s">
        <v>87</v>
      </c>
      <c r="D416" s="110" t="s">
        <v>366</v>
      </c>
      <c r="E416" s="110" t="s">
        <v>362</v>
      </c>
      <c r="F416" s="110" t="s">
        <v>74</v>
      </c>
      <c r="G416" s="110"/>
      <c r="H416" s="147">
        <f>H417</f>
        <v>500</v>
      </c>
      <c r="I416" s="97">
        <f t="shared" si="19"/>
        <v>0</v>
      </c>
      <c r="J416" s="147">
        <f t="shared" si="20"/>
        <v>500</v>
      </c>
      <c r="K416" s="100">
        <f t="shared" si="20"/>
        <v>500</v>
      </c>
    </row>
    <row r="417" spans="1:11" ht="38.25">
      <c r="A417" s="107" t="s">
        <v>75</v>
      </c>
      <c r="B417" s="108"/>
      <c r="C417" s="110" t="s">
        <v>87</v>
      </c>
      <c r="D417" s="110" t="s">
        <v>366</v>
      </c>
      <c r="E417" s="110" t="s">
        <v>362</v>
      </c>
      <c r="F417" s="110" t="s">
        <v>76</v>
      </c>
      <c r="G417" s="110"/>
      <c r="H417" s="147">
        <f>H418</f>
        <v>500</v>
      </c>
      <c r="I417" s="97">
        <f t="shared" si="19"/>
        <v>0</v>
      </c>
      <c r="J417" s="147">
        <f t="shared" si="20"/>
        <v>500</v>
      </c>
      <c r="K417" s="100">
        <f t="shared" si="20"/>
        <v>500</v>
      </c>
    </row>
    <row r="418" spans="1:11" ht="38.25">
      <c r="A418" s="107" t="s">
        <v>25</v>
      </c>
      <c r="B418" s="108"/>
      <c r="C418" s="110" t="s">
        <v>87</v>
      </c>
      <c r="D418" s="110" t="s">
        <v>366</v>
      </c>
      <c r="E418" s="110" t="s">
        <v>362</v>
      </c>
      <c r="F418" s="110" t="s">
        <v>76</v>
      </c>
      <c r="G418" s="110" t="s">
        <v>352</v>
      </c>
      <c r="H418" s="147">
        <f>2000-1500</f>
        <v>500</v>
      </c>
      <c r="I418" s="97">
        <f t="shared" si="19"/>
        <v>0</v>
      </c>
      <c r="J418" s="147">
        <v>500</v>
      </c>
      <c r="K418" s="100">
        <v>500</v>
      </c>
    </row>
    <row r="419" spans="1:11" ht="12" customHeight="1">
      <c r="A419" s="103" t="s">
        <v>49</v>
      </c>
      <c r="B419" s="104"/>
      <c r="C419" s="105">
        <v>999</v>
      </c>
      <c r="D419" s="106" t="s">
        <v>360</v>
      </c>
      <c r="E419" s="106" t="s">
        <v>68</v>
      </c>
      <c r="F419" s="106" t="s">
        <v>172</v>
      </c>
      <c r="G419" s="106"/>
      <c r="H419" s="143">
        <f>H420+H426+H431</f>
        <v>3246.5</v>
      </c>
      <c r="I419" s="97">
        <f t="shared" si="19"/>
        <v>5626.24</v>
      </c>
      <c r="J419" s="143">
        <f>J420+J426+J431</f>
        <v>8872.74</v>
      </c>
      <c r="K419" s="99">
        <f>K420+K426+K431</f>
        <v>8872.74</v>
      </c>
    </row>
    <row r="420" spans="1:11" ht="25.5">
      <c r="A420" s="103" t="s">
        <v>102</v>
      </c>
      <c r="B420" s="104"/>
      <c r="C420" s="105">
        <v>999</v>
      </c>
      <c r="D420" s="106" t="s">
        <v>360</v>
      </c>
      <c r="E420" s="106" t="s">
        <v>361</v>
      </c>
      <c r="F420" s="106" t="s">
        <v>172</v>
      </c>
      <c r="G420" s="106"/>
      <c r="H420" s="143">
        <f>H421</f>
        <v>0</v>
      </c>
      <c r="I420" s="97">
        <f t="shared" si="19"/>
        <v>0</v>
      </c>
      <c r="J420" s="143"/>
      <c r="K420" s="99"/>
    </row>
    <row r="421" spans="1:11" ht="12.75">
      <c r="A421" s="107" t="s">
        <v>212</v>
      </c>
      <c r="B421" s="108"/>
      <c r="C421" s="109">
        <v>999</v>
      </c>
      <c r="D421" s="110" t="s">
        <v>360</v>
      </c>
      <c r="E421" s="110" t="s">
        <v>361</v>
      </c>
      <c r="F421" s="110" t="s">
        <v>213</v>
      </c>
      <c r="G421" s="110"/>
      <c r="H421" s="147">
        <f>H422+H424</f>
        <v>0</v>
      </c>
      <c r="I421" s="97">
        <f t="shared" si="19"/>
        <v>0</v>
      </c>
      <c r="J421" s="147"/>
      <c r="K421" s="100"/>
    </row>
    <row r="422" spans="1:11" ht="25.5">
      <c r="A422" s="107" t="s">
        <v>93</v>
      </c>
      <c r="B422" s="108"/>
      <c r="C422" s="109">
        <v>999</v>
      </c>
      <c r="D422" s="110" t="s">
        <v>360</v>
      </c>
      <c r="E422" s="110" t="s">
        <v>361</v>
      </c>
      <c r="F422" s="110" t="s">
        <v>3</v>
      </c>
      <c r="G422" s="110"/>
      <c r="H422" s="147">
        <f>H423</f>
        <v>0</v>
      </c>
      <c r="I422" s="97">
        <f t="shared" si="19"/>
        <v>0</v>
      </c>
      <c r="J422" s="147"/>
      <c r="K422" s="100"/>
    </row>
    <row r="423" spans="1:11" ht="12.75">
      <c r="A423" s="107" t="s">
        <v>83</v>
      </c>
      <c r="B423" s="108"/>
      <c r="C423" s="109">
        <v>999</v>
      </c>
      <c r="D423" s="110" t="s">
        <v>360</v>
      </c>
      <c r="E423" s="110" t="s">
        <v>361</v>
      </c>
      <c r="F423" s="110" t="s">
        <v>3</v>
      </c>
      <c r="G423" s="110" t="s">
        <v>246</v>
      </c>
      <c r="H423" s="147"/>
      <c r="I423" s="97">
        <f t="shared" si="19"/>
        <v>0</v>
      </c>
      <c r="J423" s="147"/>
      <c r="K423" s="100"/>
    </row>
    <row r="424" spans="1:11" ht="14.25" customHeight="1">
      <c r="A424" s="107" t="s">
        <v>211</v>
      </c>
      <c r="B424" s="108"/>
      <c r="C424" s="109">
        <v>999</v>
      </c>
      <c r="D424" s="110" t="s">
        <v>360</v>
      </c>
      <c r="E424" s="110" t="s">
        <v>361</v>
      </c>
      <c r="F424" s="110" t="s">
        <v>88</v>
      </c>
      <c r="G424" s="110"/>
      <c r="H424" s="147">
        <f>H425</f>
        <v>0</v>
      </c>
      <c r="I424" s="97">
        <f t="shared" si="19"/>
        <v>0</v>
      </c>
      <c r="J424" s="147"/>
      <c r="K424" s="100"/>
    </row>
    <row r="425" spans="1:11" ht="12.75">
      <c r="A425" s="107" t="s">
        <v>83</v>
      </c>
      <c r="B425" s="108"/>
      <c r="C425" s="109">
        <v>999</v>
      </c>
      <c r="D425" s="110" t="s">
        <v>360</v>
      </c>
      <c r="E425" s="110" t="s">
        <v>361</v>
      </c>
      <c r="F425" s="110" t="s">
        <v>88</v>
      </c>
      <c r="G425" s="110" t="s">
        <v>246</v>
      </c>
      <c r="H425" s="147"/>
      <c r="I425" s="97">
        <f t="shared" si="19"/>
        <v>0</v>
      </c>
      <c r="J425" s="147"/>
      <c r="K425" s="100"/>
    </row>
    <row r="426" spans="1:11" s="10" customFormat="1" ht="12.75">
      <c r="A426" s="162" t="s">
        <v>142</v>
      </c>
      <c r="B426" s="104"/>
      <c r="C426" s="105">
        <v>999</v>
      </c>
      <c r="D426" s="106" t="s">
        <v>360</v>
      </c>
      <c r="E426" s="106" t="s">
        <v>362</v>
      </c>
      <c r="F426" s="106"/>
      <c r="G426" s="106"/>
      <c r="H426" s="143">
        <f>H427</f>
        <v>0</v>
      </c>
      <c r="I426" s="97">
        <f t="shared" si="19"/>
        <v>0</v>
      </c>
      <c r="J426" s="143"/>
      <c r="K426" s="99"/>
    </row>
    <row r="427" spans="1:11" s="10" customFormat="1" ht="12.75">
      <c r="A427" s="85" t="s">
        <v>142</v>
      </c>
      <c r="B427" s="104"/>
      <c r="C427" s="109">
        <v>999</v>
      </c>
      <c r="D427" s="110" t="s">
        <v>360</v>
      </c>
      <c r="E427" s="110" t="s">
        <v>362</v>
      </c>
      <c r="F427" s="110" t="s">
        <v>143</v>
      </c>
      <c r="G427" s="106"/>
      <c r="H427" s="150">
        <f>H428</f>
        <v>0</v>
      </c>
      <c r="I427" s="97">
        <f t="shared" si="19"/>
        <v>0</v>
      </c>
      <c r="J427" s="150"/>
      <c r="K427" s="101"/>
    </row>
    <row r="428" spans="1:11" s="10" customFormat="1" ht="12.75">
      <c r="A428" s="158" t="s">
        <v>144</v>
      </c>
      <c r="B428" s="104"/>
      <c r="C428" s="109">
        <v>999</v>
      </c>
      <c r="D428" s="110" t="s">
        <v>360</v>
      </c>
      <c r="E428" s="110" t="s">
        <v>362</v>
      </c>
      <c r="F428" s="110" t="s">
        <v>129</v>
      </c>
      <c r="G428" s="106"/>
      <c r="H428" s="150">
        <f>H429</f>
        <v>0</v>
      </c>
      <c r="I428" s="97">
        <f t="shared" si="19"/>
        <v>0</v>
      </c>
      <c r="J428" s="150"/>
      <c r="K428" s="101"/>
    </row>
    <row r="429" spans="1:11" ht="12.75" customHeight="1">
      <c r="A429" s="158" t="s">
        <v>128</v>
      </c>
      <c r="B429" s="108"/>
      <c r="C429" s="109">
        <v>999</v>
      </c>
      <c r="D429" s="110" t="s">
        <v>360</v>
      </c>
      <c r="E429" s="110" t="s">
        <v>362</v>
      </c>
      <c r="F429" s="110" t="s">
        <v>135</v>
      </c>
      <c r="G429" s="110"/>
      <c r="H429" s="147">
        <f>H430</f>
        <v>0</v>
      </c>
      <c r="I429" s="97">
        <f t="shared" si="19"/>
        <v>0</v>
      </c>
      <c r="J429" s="147"/>
      <c r="K429" s="100"/>
    </row>
    <row r="430" spans="1:11" ht="12.75">
      <c r="A430" s="112" t="s">
        <v>273</v>
      </c>
      <c r="B430" s="108">
        <v>951</v>
      </c>
      <c r="C430" s="109">
        <v>999</v>
      </c>
      <c r="D430" s="110" t="s">
        <v>360</v>
      </c>
      <c r="E430" s="110" t="s">
        <v>362</v>
      </c>
      <c r="F430" s="110" t="s">
        <v>135</v>
      </c>
      <c r="G430" s="110" t="s">
        <v>119</v>
      </c>
      <c r="H430" s="147"/>
      <c r="I430" s="97">
        <f t="shared" si="19"/>
        <v>0</v>
      </c>
      <c r="J430" s="147"/>
      <c r="K430" s="100"/>
    </row>
    <row r="431" spans="1:11" ht="25.5">
      <c r="A431" s="103" t="s">
        <v>0</v>
      </c>
      <c r="B431" s="104"/>
      <c r="C431" s="105">
        <v>999</v>
      </c>
      <c r="D431" s="106" t="s">
        <v>360</v>
      </c>
      <c r="E431" s="106" t="s">
        <v>136</v>
      </c>
      <c r="F431" s="106" t="s">
        <v>172</v>
      </c>
      <c r="G431" s="106"/>
      <c r="H431" s="143">
        <f>H434+H439+H432</f>
        <v>3246.5</v>
      </c>
      <c r="I431" s="97">
        <f t="shared" si="19"/>
        <v>5626.24</v>
      </c>
      <c r="J431" s="143">
        <f>J432+J434+J438+J439</f>
        <v>8872.74</v>
      </c>
      <c r="K431" s="99">
        <f>K432+K434+K438+K439</f>
        <v>8872.74</v>
      </c>
    </row>
    <row r="432" spans="1:11" ht="24.75" customHeight="1">
      <c r="A432" s="107" t="s">
        <v>314</v>
      </c>
      <c r="B432" s="108"/>
      <c r="C432" s="110" t="s">
        <v>87</v>
      </c>
      <c r="D432" s="110" t="s">
        <v>360</v>
      </c>
      <c r="E432" s="110" t="s">
        <v>136</v>
      </c>
      <c r="F432" s="110" t="s">
        <v>389</v>
      </c>
      <c r="G432" s="110"/>
      <c r="H432" s="147">
        <f>H433</f>
        <v>2246.5</v>
      </c>
      <c r="I432" s="97">
        <f t="shared" si="19"/>
        <v>2741.24</v>
      </c>
      <c r="J432" s="147">
        <f>J433</f>
        <v>4987.74</v>
      </c>
      <c r="K432" s="100">
        <f>K433</f>
        <v>4987.74</v>
      </c>
    </row>
    <row r="433" spans="1:11" ht="12.75">
      <c r="A433" s="107" t="s">
        <v>273</v>
      </c>
      <c r="B433" s="108"/>
      <c r="C433" s="110" t="s">
        <v>87</v>
      </c>
      <c r="D433" s="110" t="s">
        <v>360</v>
      </c>
      <c r="E433" s="110" t="s">
        <v>136</v>
      </c>
      <c r="F433" s="110" t="s">
        <v>389</v>
      </c>
      <c r="G433" s="110" t="s">
        <v>119</v>
      </c>
      <c r="H433" s="147">
        <v>2246.5</v>
      </c>
      <c r="I433" s="97">
        <f t="shared" si="19"/>
        <v>2741.24</v>
      </c>
      <c r="J433" s="147">
        <v>4987.74</v>
      </c>
      <c r="K433" s="147">
        <v>4987.74</v>
      </c>
    </row>
    <row r="434" spans="1:11" ht="25.5">
      <c r="A434" s="107" t="s">
        <v>315</v>
      </c>
      <c r="B434" s="108"/>
      <c r="C434" s="109">
        <v>999</v>
      </c>
      <c r="D434" s="110" t="s">
        <v>360</v>
      </c>
      <c r="E434" s="110" t="s">
        <v>136</v>
      </c>
      <c r="F434" s="110" t="s">
        <v>316</v>
      </c>
      <c r="G434" s="110"/>
      <c r="H434" s="147">
        <f>H435</f>
        <v>0</v>
      </c>
      <c r="I434" s="97">
        <f t="shared" si="19"/>
        <v>500</v>
      </c>
      <c r="J434" s="147">
        <f>J435</f>
        <v>500</v>
      </c>
      <c r="K434" s="100">
        <f>K435</f>
        <v>500</v>
      </c>
    </row>
    <row r="435" spans="1:11" ht="25.5">
      <c r="A435" s="107" t="s">
        <v>317</v>
      </c>
      <c r="B435" s="108"/>
      <c r="C435" s="109">
        <v>999</v>
      </c>
      <c r="D435" s="110" t="s">
        <v>360</v>
      </c>
      <c r="E435" s="110" t="s">
        <v>136</v>
      </c>
      <c r="F435" s="110" t="s">
        <v>318</v>
      </c>
      <c r="G435" s="110"/>
      <c r="H435" s="147">
        <f>H436+H437+H438</f>
        <v>0</v>
      </c>
      <c r="I435" s="97">
        <f t="shared" si="19"/>
        <v>500</v>
      </c>
      <c r="J435" s="147">
        <f>J436</f>
        <v>500</v>
      </c>
      <c r="K435" s="100">
        <f>K436</f>
        <v>500</v>
      </c>
    </row>
    <row r="436" spans="1:11" ht="12.75">
      <c r="A436" s="107" t="s">
        <v>273</v>
      </c>
      <c r="B436" s="108"/>
      <c r="C436" s="109">
        <v>999</v>
      </c>
      <c r="D436" s="110" t="s">
        <v>360</v>
      </c>
      <c r="E436" s="110" t="s">
        <v>136</v>
      </c>
      <c r="F436" s="110" t="s">
        <v>318</v>
      </c>
      <c r="G436" s="110" t="s">
        <v>119</v>
      </c>
      <c r="H436" s="147"/>
      <c r="I436" s="97">
        <f t="shared" si="19"/>
        <v>500</v>
      </c>
      <c r="J436" s="147">
        <v>500</v>
      </c>
      <c r="K436" s="100">
        <v>500</v>
      </c>
    </row>
    <row r="437" spans="1:11" ht="39" hidden="1">
      <c r="A437" s="107" t="s">
        <v>127</v>
      </c>
      <c r="B437" s="108">
        <v>959</v>
      </c>
      <c r="C437" s="109">
        <v>999</v>
      </c>
      <c r="D437" s="110" t="s">
        <v>360</v>
      </c>
      <c r="E437" s="110" t="s">
        <v>136</v>
      </c>
      <c r="F437" s="110" t="s">
        <v>126</v>
      </c>
      <c r="G437" s="110" t="s">
        <v>119</v>
      </c>
      <c r="H437" s="147"/>
      <c r="I437" s="97">
        <f t="shared" si="19"/>
        <v>0</v>
      </c>
      <c r="J437" s="147"/>
      <c r="K437" s="100"/>
    </row>
    <row r="438" spans="1:11" ht="39" hidden="1">
      <c r="A438" s="107" t="s">
        <v>125</v>
      </c>
      <c r="B438" s="108">
        <v>929</v>
      </c>
      <c r="C438" s="109">
        <v>999</v>
      </c>
      <c r="D438" s="110" t="s">
        <v>360</v>
      </c>
      <c r="E438" s="110" t="s">
        <v>136</v>
      </c>
      <c r="F438" s="110" t="s">
        <v>28</v>
      </c>
      <c r="G438" s="110" t="s">
        <v>119</v>
      </c>
      <c r="H438" s="147"/>
      <c r="I438" s="97">
        <f t="shared" si="19"/>
        <v>0</v>
      </c>
      <c r="J438" s="147"/>
      <c r="K438" s="100"/>
    </row>
    <row r="439" spans="1:11" ht="12.75">
      <c r="A439" s="85" t="s">
        <v>42</v>
      </c>
      <c r="B439" s="108"/>
      <c r="C439" s="109">
        <v>999</v>
      </c>
      <c r="D439" s="110" t="s">
        <v>360</v>
      </c>
      <c r="E439" s="110" t="s">
        <v>136</v>
      </c>
      <c r="F439" s="110" t="s">
        <v>43</v>
      </c>
      <c r="G439" s="110"/>
      <c r="H439" s="147">
        <f>H440+H442</f>
        <v>1000</v>
      </c>
      <c r="I439" s="97">
        <f t="shared" si="19"/>
        <v>2385</v>
      </c>
      <c r="J439" s="147">
        <f>J440+J442+J444</f>
        <v>3385</v>
      </c>
      <c r="K439" s="100">
        <f>K440+K442+K444</f>
        <v>3385</v>
      </c>
    </row>
    <row r="440" spans="1:11" ht="38.25">
      <c r="A440" s="153" t="s">
        <v>40</v>
      </c>
      <c r="B440" s="108"/>
      <c r="C440" s="109">
        <v>999</v>
      </c>
      <c r="D440" s="110" t="s">
        <v>360</v>
      </c>
      <c r="E440" s="110" t="s">
        <v>136</v>
      </c>
      <c r="F440" s="110" t="s">
        <v>37</v>
      </c>
      <c r="G440" s="110"/>
      <c r="H440" s="147">
        <f>H441</f>
        <v>500</v>
      </c>
      <c r="I440" s="97">
        <f t="shared" si="19"/>
        <v>1500</v>
      </c>
      <c r="J440" s="147">
        <f>J441</f>
        <v>2000</v>
      </c>
      <c r="K440" s="100">
        <f>K441</f>
        <v>2000</v>
      </c>
    </row>
    <row r="441" spans="1:11" ht="12.75">
      <c r="A441" s="107" t="s">
        <v>273</v>
      </c>
      <c r="B441" s="108"/>
      <c r="C441" s="109">
        <v>999</v>
      </c>
      <c r="D441" s="110" t="s">
        <v>360</v>
      </c>
      <c r="E441" s="110" t="s">
        <v>136</v>
      </c>
      <c r="F441" s="110" t="s">
        <v>37</v>
      </c>
      <c r="G441" s="110" t="s">
        <v>119</v>
      </c>
      <c r="H441" s="147">
        <v>500</v>
      </c>
      <c r="I441" s="97">
        <f t="shared" si="19"/>
        <v>1500</v>
      </c>
      <c r="J441" s="147">
        <v>2000</v>
      </c>
      <c r="K441" s="100">
        <v>2000</v>
      </c>
    </row>
    <row r="442" spans="1:11" ht="25.5">
      <c r="A442" s="85" t="s">
        <v>34</v>
      </c>
      <c r="B442" s="108"/>
      <c r="C442" s="109">
        <v>999</v>
      </c>
      <c r="D442" s="110" t="s">
        <v>360</v>
      </c>
      <c r="E442" s="110" t="s">
        <v>136</v>
      </c>
      <c r="F442" s="110" t="s">
        <v>33</v>
      </c>
      <c r="G442" s="110"/>
      <c r="H442" s="147">
        <f>H443</f>
        <v>500</v>
      </c>
      <c r="I442" s="97">
        <f t="shared" si="19"/>
        <v>685</v>
      </c>
      <c r="J442" s="147">
        <f>J443</f>
        <v>1185</v>
      </c>
      <c r="K442" s="100">
        <f>K443</f>
        <v>1185</v>
      </c>
    </row>
    <row r="443" spans="1:11" ht="12.75">
      <c r="A443" s="107" t="s">
        <v>273</v>
      </c>
      <c r="B443" s="108"/>
      <c r="C443" s="109">
        <v>999</v>
      </c>
      <c r="D443" s="110" t="s">
        <v>360</v>
      </c>
      <c r="E443" s="110" t="s">
        <v>136</v>
      </c>
      <c r="F443" s="110" t="s">
        <v>33</v>
      </c>
      <c r="G443" s="110" t="s">
        <v>119</v>
      </c>
      <c r="H443" s="147">
        <v>500</v>
      </c>
      <c r="I443" s="97">
        <f t="shared" si="19"/>
        <v>685</v>
      </c>
      <c r="J443" s="147">
        <v>1185</v>
      </c>
      <c r="K443" s="147">
        <v>1185</v>
      </c>
    </row>
    <row r="444" spans="1:11" ht="25.5">
      <c r="A444" s="85" t="s">
        <v>480</v>
      </c>
      <c r="B444" s="108"/>
      <c r="C444" s="109">
        <v>999</v>
      </c>
      <c r="D444" s="110" t="s">
        <v>360</v>
      </c>
      <c r="E444" s="110" t="s">
        <v>136</v>
      </c>
      <c r="F444" s="110" t="s">
        <v>436</v>
      </c>
      <c r="G444" s="110"/>
      <c r="H444" s="147"/>
      <c r="I444" s="97">
        <f t="shared" si="19"/>
        <v>200</v>
      </c>
      <c r="J444" s="147">
        <f>J445</f>
        <v>200</v>
      </c>
      <c r="K444" s="100">
        <f>K445</f>
        <v>200</v>
      </c>
    </row>
    <row r="445" spans="1:11" ht="12.75">
      <c r="A445" s="107" t="s">
        <v>273</v>
      </c>
      <c r="B445" s="108"/>
      <c r="C445" s="109">
        <v>999</v>
      </c>
      <c r="D445" s="110" t="s">
        <v>360</v>
      </c>
      <c r="E445" s="110" t="s">
        <v>136</v>
      </c>
      <c r="F445" s="110" t="s">
        <v>436</v>
      </c>
      <c r="G445" s="110" t="s">
        <v>119</v>
      </c>
      <c r="H445" s="147"/>
      <c r="I445" s="97">
        <f t="shared" si="19"/>
        <v>200</v>
      </c>
      <c r="J445" s="147">
        <v>200</v>
      </c>
      <c r="K445" s="100">
        <v>200</v>
      </c>
    </row>
    <row r="446" spans="1:11" s="10" customFormat="1" ht="25.5">
      <c r="A446" s="103" t="s">
        <v>181</v>
      </c>
      <c r="B446" s="104"/>
      <c r="C446" s="106" t="s">
        <v>87</v>
      </c>
      <c r="D446" s="106" t="s">
        <v>361</v>
      </c>
      <c r="E446" s="106" t="s">
        <v>68</v>
      </c>
      <c r="F446" s="106" t="s">
        <v>172</v>
      </c>
      <c r="G446" s="106"/>
      <c r="H446" s="143">
        <f>H452+H462</f>
        <v>418</v>
      </c>
      <c r="I446" s="97">
        <f t="shared" si="19"/>
        <v>-418</v>
      </c>
      <c r="J446" s="143"/>
      <c r="K446" s="99"/>
    </row>
    <row r="447" spans="1:11" s="10" customFormat="1" ht="25.5">
      <c r="A447" s="103" t="s">
        <v>182</v>
      </c>
      <c r="B447" s="104"/>
      <c r="C447" s="106" t="s">
        <v>87</v>
      </c>
      <c r="D447" s="106" t="s">
        <v>361</v>
      </c>
      <c r="E447" s="106" t="s">
        <v>364</v>
      </c>
      <c r="F447" s="106" t="s">
        <v>172</v>
      </c>
      <c r="G447" s="106"/>
      <c r="H447" s="143"/>
      <c r="I447" s="97">
        <f t="shared" si="19"/>
        <v>0</v>
      </c>
      <c r="J447" s="143"/>
      <c r="K447" s="99"/>
    </row>
    <row r="448" spans="1:11" s="10" customFormat="1" ht="39" hidden="1">
      <c r="A448" s="165" t="s">
        <v>132</v>
      </c>
      <c r="B448" s="104"/>
      <c r="C448" s="110" t="s">
        <v>87</v>
      </c>
      <c r="D448" s="110" t="s">
        <v>361</v>
      </c>
      <c r="E448" s="110" t="s">
        <v>364</v>
      </c>
      <c r="F448" s="110" t="s">
        <v>131</v>
      </c>
      <c r="G448" s="106"/>
      <c r="H448" s="143"/>
      <c r="I448" s="97">
        <f t="shared" si="19"/>
        <v>0</v>
      </c>
      <c r="J448" s="143"/>
      <c r="K448" s="99"/>
    </row>
    <row r="449" spans="1:11" s="10" customFormat="1" ht="39" hidden="1">
      <c r="A449" s="165" t="s">
        <v>133</v>
      </c>
      <c r="B449" s="104"/>
      <c r="C449" s="110" t="s">
        <v>87</v>
      </c>
      <c r="D449" s="110" t="s">
        <v>361</v>
      </c>
      <c r="E449" s="110" t="s">
        <v>364</v>
      </c>
      <c r="F449" s="110" t="s">
        <v>130</v>
      </c>
      <c r="G449" s="106"/>
      <c r="H449" s="143"/>
      <c r="I449" s="97">
        <f t="shared" si="19"/>
        <v>0</v>
      </c>
      <c r="J449" s="143"/>
      <c r="K449" s="99"/>
    </row>
    <row r="450" spans="1:11" s="10" customFormat="1" ht="26.25" hidden="1">
      <c r="A450" s="165" t="s">
        <v>134</v>
      </c>
      <c r="B450" s="104"/>
      <c r="C450" s="110" t="s">
        <v>87</v>
      </c>
      <c r="D450" s="110" t="s">
        <v>361</v>
      </c>
      <c r="E450" s="110" t="s">
        <v>364</v>
      </c>
      <c r="F450" s="110" t="s">
        <v>240</v>
      </c>
      <c r="G450" s="106"/>
      <c r="H450" s="143"/>
      <c r="I450" s="97">
        <f t="shared" si="19"/>
        <v>0</v>
      </c>
      <c r="J450" s="143"/>
      <c r="K450" s="99"/>
    </row>
    <row r="451" spans="1:11" s="10" customFormat="1" ht="39" hidden="1">
      <c r="A451" s="107" t="s">
        <v>418</v>
      </c>
      <c r="B451" s="108">
        <v>450</v>
      </c>
      <c r="C451" s="110" t="s">
        <v>87</v>
      </c>
      <c r="D451" s="110" t="s">
        <v>361</v>
      </c>
      <c r="E451" s="110" t="s">
        <v>364</v>
      </c>
      <c r="F451" s="110" t="s">
        <v>240</v>
      </c>
      <c r="G451" s="110" t="s">
        <v>296</v>
      </c>
      <c r="H451" s="143"/>
      <c r="I451" s="97">
        <f t="shared" si="19"/>
        <v>0</v>
      </c>
      <c r="J451" s="143"/>
      <c r="K451" s="99"/>
    </row>
    <row r="452" spans="1:11" ht="25.5">
      <c r="A452" s="103" t="s">
        <v>272</v>
      </c>
      <c r="B452" s="104"/>
      <c r="C452" s="106" t="s">
        <v>87</v>
      </c>
      <c r="D452" s="106" t="s">
        <v>361</v>
      </c>
      <c r="E452" s="106" t="s">
        <v>365</v>
      </c>
      <c r="F452" s="146" t="s">
        <v>172</v>
      </c>
      <c r="G452" s="110"/>
      <c r="H452" s="143">
        <f>H453+H457+H460</f>
        <v>50</v>
      </c>
      <c r="I452" s="97">
        <f t="shared" si="19"/>
        <v>-50</v>
      </c>
      <c r="J452" s="143"/>
      <c r="K452" s="99"/>
    </row>
    <row r="453" spans="1:11" ht="26.25" hidden="1">
      <c r="A453" s="155" t="s">
        <v>288</v>
      </c>
      <c r="B453" s="166"/>
      <c r="C453" s="110" t="s">
        <v>87</v>
      </c>
      <c r="D453" s="110" t="s">
        <v>361</v>
      </c>
      <c r="E453" s="110" t="s">
        <v>365</v>
      </c>
      <c r="F453" s="110" t="s">
        <v>250</v>
      </c>
      <c r="G453" s="110"/>
      <c r="H453" s="147">
        <f>H454</f>
        <v>0</v>
      </c>
      <c r="I453" s="97">
        <f t="shared" si="19"/>
        <v>0</v>
      </c>
      <c r="J453" s="147"/>
      <c r="K453" s="100"/>
    </row>
    <row r="454" spans="1:11" ht="52.5" hidden="1">
      <c r="A454" s="155" t="s">
        <v>184</v>
      </c>
      <c r="B454" s="166"/>
      <c r="C454" s="110" t="s">
        <v>87</v>
      </c>
      <c r="D454" s="110" t="s">
        <v>361</v>
      </c>
      <c r="E454" s="110" t="s">
        <v>365</v>
      </c>
      <c r="F454" s="110" t="s">
        <v>190</v>
      </c>
      <c r="G454" s="110"/>
      <c r="H454" s="147">
        <f>H455</f>
        <v>0</v>
      </c>
      <c r="I454" s="97">
        <f t="shared" si="19"/>
        <v>0</v>
      </c>
      <c r="J454" s="147"/>
      <c r="K454" s="100"/>
    </row>
    <row r="455" spans="1:11" ht="39" hidden="1">
      <c r="A455" s="155" t="s">
        <v>216</v>
      </c>
      <c r="B455" s="166"/>
      <c r="C455" s="110" t="s">
        <v>87</v>
      </c>
      <c r="D455" s="110" t="s">
        <v>361</v>
      </c>
      <c r="E455" s="110" t="s">
        <v>365</v>
      </c>
      <c r="F455" s="110" t="s">
        <v>217</v>
      </c>
      <c r="G455" s="110"/>
      <c r="H455" s="147">
        <f>H456</f>
        <v>0</v>
      </c>
      <c r="I455" s="97">
        <f t="shared" si="19"/>
        <v>0</v>
      </c>
      <c r="J455" s="147"/>
      <c r="K455" s="100"/>
    </row>
    <row r="456" spans="1:11" ht="12.75" hidden="1">
      <c r="A456" s="107" t="s">
        <v>289</v>
      </c>
      <c r="B456" s="108">
        <v>925</v>
      </c>
      <c r="C456" s="110" t="s">
        <v>87</v>
      </c>
      <c r="D456" s="110" t="s">
        <v>361</v>
      </c>
      <c r="E456" s="110" t="s">
        <v>365</v>
      </c>
      <c r="F456" s="110" t="s">
        <v>185</v>
      </c>
      <c r="G456" s="110" t="s">
        <v>245</v>
      </c>
      <c r="H456" s="147">
        <v>0</v>
      </c>
      <c r="I456" s="97">
        <f t="shared" si="19"/>
        <v>0</v>
      </c>
      <c r="J456" s="147"/>
      <c r="K456" s="100"/>
    </row>
    <row r="457" spans="1:11" ht="12.75" customHeight="1" hidden="1">
      <c r="A457" s="112" t="s">
        <v>186</v>
      </c>
      <c r="B457" s="113"/>
      <c r="C457" s="110" t="s">
        <v>87</v>
      </c>
      <c r="D457" s="110" t="s">
        <v>361</v>
      </c>
      <c r="E457" s="110" t="s">
        <v>365</v>
      </c>
      <c r="F457" s="111" t="s">
        <v>164</v>
      </c>
      <c r="G457" s="111"/>
      <c r="H457" s="147">
        <f>H458</f>
        <v>0</v>
      </c>
      <c r="I457" s="97">
        <f t="shared" si="19"/>
        <v>0</v>
      </c>
      <c r="J457" s="147"/>
      <c r="K457" s="100"/>
    </row>
    <row r="458" spans="1:11" ht="12" customHeight="1" hidden="1">
      <c r="A458" s="107" t="s">
        <v>242</v>
      </c>
      <c r="B458" s="108"/>
      <c r="C458" s="110" t="s">
        <v>87</v>
      </c>
      <c r="D458" s="110" t="s">
        <v>361</v>
      </c>
      <c r="E458" s="110" t="s">
        <v>365</v>
      </c>
      <c r="F458" s="111" t="s">
        <v>243</v>
      </c>
      <c r="G458" s="110"/>
      <c r="H458" s="147">
        <f>H459</f>
        <v>0</v>
      </c>
      <c r="I458" s="97">
        <f t="shared" si="19"/>
        <v>0</v>
      </c>
      <c r="J458" s="147"/>
      <c r="K458" s="100"/>
    </row>
    <row r="459" spans="1:11" ht="12.75" hidden="1">
      <c r="A459" s="112" t="s">
        <v>59</v>
      </c>
      <c r="B459" s="113"/>
      <c r="C459" s="110" t="s">
        <v>87</v>
      </c>
      <c r="D459" s="110" t="s">
        <v>361</v>
      </c>
      <c r="E459" s="110" t="s">
        <v>365</v>
      </c>
      <c r="F459" s="111" t="s">
        <v>243</v>
      </c>
      <c r="G459" s="111" t="s">
        <v>296</v>
      </c>
      <c r="H459" s="147"/>
      <c r="I459" s="97">
        <f aca="true" t="shared" si="21" ref="I459:I496">J459-H459</f>
        <v>0</v>
      </c>
      <c r="J459" s="147"/>
      <c r="K459" s="100"/>
    </row>
    <row r="460" spans="1:11" ht="12.75">
      <c r="A460" s="153" t="s">
        <v>388</v>
      </c>
      <c r="B460" s="113"/>
      <c r="C460" s="109">
        <v>999</v>
      </c>
      <c r="D460" s="110" t="s">
        <v>361</v>
      </c>
      <c r="E460" s="110" t="s">
        <v>365</v>
      </c>
      <c r="F460" s="111" t="s">
        <v>43</v>
      </c>
      <c r="G460" s="111"/>
      <c r="H460" s="147">
        <f>H461</f>
        <v>50</v>
      </c>
      <c r="I460" s="97">
        <f t="shared" si="21"/>
        <v>-50</v>
      </c>
      <c r="J460" s="147"/>
      <c r="K460" s="100"/>
    </row>
    <row r="461" spans="1:11" ht="25.5">
      <c r="A461" s="153" t="s">
        <v>38</v>
      </c>
      <c r="B461" s="113"/>
      <c r="C461" s="109">
        <v>999</v>
      </c>
      <c r="D461" s="110" t="s">
        <v>361</v>
      </c>
      <c r="E461" s="110" t="s">
        <v>365</v>
      </c>
      <c r="F461" s="111" t="s">
        <v>36</v>
      </c>
      <c r="G461" s="111" t="s">
        <v>247</v>
      </c>
      <c r="H461" s="147">
        <v>50</v>
      </c>
      <c r="I461" s="97">
        <f t="shared" si="21"/>
        <v>-50</v>
      </c>
      <c r="J461" s="147"/>
      <c r="K461" s="100"/>
    </row>
    <row r="462" spans="1:11" ht="25.5">
      <c r="A462" s="144" t="s">
        <v>244</v>
      </c>
      <c r="B462" s="145"/>
      <c r="C462" s="106" t="s">
        <v>87</v>
      </c>
      <c r="D462" s="106" t="s">
        <v>361</v>
      </c>
      <c r="E462" s="106" t="s">
        <v>366</v>
      </c>
      <c r="F462" s="146" t="s">
        <v>172</v>
      </c>
      <c r="G462" s="146"/>
      <c r="H462" s="143">
        <f>H463</f>
        <v>368</v>
      </c>
      <c r="I462" s="97">
        <f t="shared" si="21"/>
        <v>-368</v>
      </c>
      <c r="J462" s="143"/>
      <c r="K462" s="99"/>
    </row>
    <row r="463" spans="1:11" ht="12.75">
      <c r="A463" s="112" t="s">
        <v>244</v>
      </c>
      <c r="B463" s="113"/>
      <c r="C463" s="110" t="s">
        <v>87</v>
      </c>
      <c r="D463" s="110" t="s">
        <v>361</v>
      </c>
      <c r="E463" s="110" t="s">
        <v>366</v>
      </c>
      <c r="F463" s="111" t="s">
        <v>146</v>
      </c>
      <c r="G463" s="111"/>
      <c r="H463" s="147">
        <f>H464</f>
        <v>368</v>
      </c>
      <c r="I463" s="97">
        <f t="shared" si="21"/>
        <v>-368</v>
      </c>
      <c r="J463" s="147"/>
      <c r="K463" s="100"/>
    </row>
    <row r="464" spans="1:11" ht="38.25">
      <c r="A464" s="112" t="s">
        <v>302</v>
      </c>
      <c r="B464" s="113"/>
      <c r="C464" s="110" t="s">
        <v>87</v>
      </c>
      <c r="D464" s="110" t="s">
        <v>361</v>
      </c>
      <c r="E464" s="110" t="s">
        <v>366</v>
      </c>
      <c r="F464" s="111" t="s">
        <v>147</v>
      </c>
      <c r="G464" s="111"/>
      <c r="H464" s="147">
        <f>H465</f>
        <v>368</v>
      </c>
      <c r="I464" s="97">
        <f t="shared" si="21"/>
        <v>-368</v>
      </c>
      <c r="J464" s="147"/>
      <c r="K464" s="100"/>
    </row>
    <row r="465" spans="1:11" ht="17.25" customHeight="1">
      <c r="A465" s="112" t="s">
        <v>59</v>
      </c>
      <c r="B465" s="113"/>
      <c r="C465" s="110" t="s">
        <v>87</v>
      </c>
      <c r="D465" s="110" t="s">
        <v>361</v>
      </c>
      <c r="E465" s="110" t="s">
        <v>366</v>
      </c>
      <c r="F465" s="111" t="s">
        <v>147</v>
      </c>
      <c r="G465" s="111" t="s">
        <v>296</v>
      </c>
      <c r="H465" s="147">
        <v>368</v>
      </c>
      <c r="I465" s="97">
        <f t="shared" si="21"/>
        <v>-368</v>
      </c>
      <c r="J465" s="147"/>
      <c r="K465" s="100"/>
    </row>
    <row r="466" spans="1:11" ht="25.5">
      <c r="A466" s="103" t="s">
        <v>162</v>
      </c>
      <c r="B466" s="104"/>
      <c r="C466" s="106" t="s">
        <v>145</v>
      </c>
      <c r="D466" s="106" t="s">
        <v>368</v>
      </c>
      <c r="E466" s="106" t="s">
        <v>68</v>
      </c>
      <c r="F466" s="106" t="s">
        <v>172</v>
      </c>
      <c r="G466" s="110"/>
      <c r="H466" s="143">
        <f>H467</f>
        <v>2500</v>
      </c>
      <c r="I466" s="97">
        <f t="shared" si="21"/>
        <v>-2500</v>
      </c>
      <c r="J466" s="143"/>
      <c r="K466" s="99"/>
    </row>
    <row r="467" spans="1:11" ht="25.5">
      <c r="A467" s="144" t="s">
        <v>370</v>
      </c>
      <c r="B467" s="145"/>
      <c r="C467" s="106" t="s">
        <v>145</v>
      </c>
      <c r="D467" s="106" t="s">
        <v>368</v>
      </c>
      <c r="E467" s="106" t="s">
        <v>360</v>
      </c>
      <c r="F467" s="146" t="s">
        <v>46</v>
      </c>
      <c r="G467" s="111"/>
      <c r="H467" s="143">
        <f>H468</f>
        <v>2500</v>
      </c>
      <c r="I467" s="97">
        <f t="shared" si="21"/>
        <v>-2500</v>
      </c>
      <c r="J467" s="143"/>
      <c r="K467" s="99"/>
    </row>
    <row r="468" spans="1:11" ht="25.5">
      <c r="A468" s="107" t="s">
        <v>111</v>
      </c>
      <c r="B468" s="108"/>
      <c r="C468" s="110" t="s">
        <v>145</v>
      </c>
      <c r="D468" s="110" t="s">
        <v>368</v>
      </c>
      <c r="E468" s="110" t="s">
        <v>360</v>
      </c>
      <c r="F468" s="110" t="s">
        <v>371</v>
      </c>
      <c r="G468" s="110"/>
      <c r="H468" s="147">
        <f>H469</f>
        <v>2500</v>
      </c>
      <c r="I468" s="97">
        <f t="shared" si="21"/>
        <v>-2500</v>
      </c>
      <c r="J468" s="147"/>
      <c r="K468" s="100"/>
    </row>
    <row r="469" spans="1:11" ht="25.5">
      <c r="A469" s="112" t="s">
        <v>351</v>
      </c>
      <c r="B469" s="113"/>
      <c r="C469" s="110" t="s">
        <v>187</v>
      </c>
      <c r="D469" s="110" t="s">
        <v>368</v>
      </c>
      <c r="E469" s="110" t="s">
        <v>360</v>
      </c>
      <c r="F469" s="110" t="s">
        <v>372</v>
      </c>
      <c r="G469" s="110"/>
      <c r="H469" s="147">
        <f>H470</f>
        <v>2500</v>
      </c>
      <c r="I469" s="97">
        <f t="shared" si="21"/>
        <v>-2500</v>
      </c>
      <c r="J469" s="147"/>
      <c r="K469" s="100"/>
    </row>
    <row r="470" spans="1:11" ht="12.75">
      <c r="A470" s="107" t="s">
        <v>83</v>
      </c>
      <c r="B470" s="108"/>
      <c r="C470" s="110" t="s">
        <v>145</v>
      </c>
      <c r="D470" s="110" t="s">
        <v>368</v>
      </c>
      <c r="E470" s="110" t="s">
        <v>360</v>
      </c>
      <c r="F470" s="110" t="s">
        <v>372</v>
      </c>
      <c r="G470" s="110" t="s">
        <v>246</v>
      </c>
      <c r="H470" s="147">
        <v>2500</v>
      </c>
      <c r="I470" s="97">
        <f t="shared" si="21"/>
        <v>-2500</v>
      </c>
      <c r="J470" s="147"/>
      <c r="K470" s="100"/>
    </row>
    <row r="471" spans="1:11" ht="12.75">
      <c r="A471" s="103" t="s">
        <v>519</v>
      </c>
      <c r="B471" s="104"/>
      <c r="C471" s="105">
        <v>999</v>
      </c>
      <c r="D471" s="106" t="s">
        <v>362</v>
      </c>
      <c r="E471" s="110"/>
      <c r="F471" s="110"/>
      <c r="G471" s="110"/>
      <c r="H471" s="143">
        <f>H480</f>
        <v>23439.5</v>
      </c>
      <c r="I471" s="97">
        <f t="shared" si="21"/>
        <v>-121.74</v>
      </c>
      <c r="J471" s="143">
        <f aca="true" t="shared" si="22" ref="J471:K473">J472</f>
        <v>23317.76</v>
      </c>
      <c r="K471" s="99">
        <f t="shared" si="22"/>
        <v>23069.16</v>
      </c>
    </row>
    <row r="472" spans="1:11" ht="12.75">
      <c r="A472" s="103" t="s">
        <v>423</v>
      </c>
      <c r="B472" s="104"/>
      <c r="C472" s="105">
        <v>999</v>
      </c>
      <c r="D472" s="106" t="s">
        <v>362</v>
      </c>
      <c r="E472" s="106" t="s">
        <v>362</v>
      </c>
      <c r="F472" s="106"/>
      <c r="G472" s="110"/>
      <c r="H472" s="147"/>
      <c r="I472" s="97">
        <f t="shared" si="21"/>
        <v>23317.76</v>
      </c>
      <c r="J472" s="147">
        <f t="shared" si="22"/>
        <v>23317.76</v>
      </c>
      <c r="K472" s="100">
        <f t="shared" si="22"/>
        <v>23069.16</v>
      </c>
    </row>
    <row r="473" spans="1:11" ht="25.5">
      <c r="A473" s="107" t="s">
        <v>72</v>
      </c>
      <c r="B473" s="108"/>
      <c r="C473" s="110" t="s">
        <v>87</v>
      </c>
      <c r="D473" s="110" t="s">
        <v>362</v>
      </c>
      <c r="E473" s="110" t="s">
        <v>362</v>
      </c>
      <c r="F473" s="110" t="s">
        <v>73</v>
      </c>
      <c r="G473" s="110"/>
      <c r="H473" s="147"/>
      <c r="I473" s="97">
        <f t="shared" si="21"/>
        <v>23317.76</v>
      </c>
      <c r="J473" s="147">
        <f t="shared" si="22"/>
        <v>23317.76</v>
      </c>
      <c r="K473" s="100">
        <f t="shared" si="22"/>
        <v>23069.16</v>
      </c>
    </row>
    <row r="474" spans="1:11" ht="25.5">
      <c r="A474" s="107" t="s">
        <v>274</v>
      </c>
      <c r="B474" s="108"/>
      <c r="C474" s="110" t="s">
        <v>87</v>
      </c>
      <c r="D474" s="110" t="s">
        <v>362</v>
      </c>
      <c r="E474" s="110" t="s">
        <v>362</v>
      </c>
      <c r="F474" s="110" t="s">
        <v>279</v>
      </c>
      <c r="G474" s="110"/>
      <c r="H474" s="147"/>
      <c r="I474" s="97">
        <f t="shared" si="21"/>
        <v>23317.76</v>
      </c>
      <c r="J474" s="147">
        <f>J475+J476+J477+J478+J479</f>
        <v>23317.76</v>
      </c>
      <c r="K474" s="100">
        <f>K475+K476+K477+K478+K479</f>
        <v>23069.16</v>
      </c>
    </row>
    <row r="475" spans="1:11" ht="12.75">
      <c r="A475" s="107" t="s">
        <v>273</v>
      </c>
      <c r="B475" s="108"/>
      <c r="C475" s="110" t="s">
        <v>87</v>
      </c>
      <c r="D475" s="110" t="s">
        <v>362</v>
      </c>
      <c r="E475" s="110" t="s">
        <v>362</v>
      </c>
      <c r="F475" s="110" t="s">
        <v>279</v>
      </c>
      <c r="G475" s="110" t="s">
        <v>119</v>
      </c>
      <c r="H475" s="147"/>
      <c r="I475" s="97">
        <f t="shared" si="21"/>
        <v>23317.76</v>
      </c>
      <c r="J475" s="147">
        <f>23069.16+248.6</f>
        <v>23317.76</v>
      </c>
      <c r="K475" s="147">
        <v>23069.16</v>
      </c>
    </row>
    <row r="476" spans="1:11" ht="12.75">
      <c r="A476" s="107" t="s">
        <v>83</v>
      </c>
      <c r="B476" s="108"/>
      <c r="C476" s="110" t="s">
        <v>87</v>
      </c>
      <c r="D476" s="110" t="s">
        <v>362</v>
      </c>
      <c r="E476" s="110" t="s">
        <v>362</v>
      </c>
      <c r="F476" s="110" t="s">
        <v>279</v>
      </c>
      <c r="G476" s="110" t="s">
        <v>246</v>
      </c>
      <c r="H476" s="147"/>
      <c r="I476" s="97">
        <f t="shared" si="21"/>
        <v>0</v>
      </c>
      <c r="J476" s="147"/>
      <c r="K476" s="100"/>
    </row>
    <row r="477" spans="1:11" ht="12.75">
      <c r="A477" s="107" t="s">
        <v>273</v>
      </c>
      <c r="B477" s="108"/>
      <c r="C477" s="110" t="s">
        <v>87</v>
      </c>
      <c r="D477" s="110" t="s">
        <v>362</v>
      </c>
      <c r="E477" s="110" t="s">
        <v>362</v>
      </c>
      <c r="F477" s="110" t="s">
        <v>48</v>
      </c>
      <c r="G477" s="110" t="s">
        <v>119</v>
      </c>
      <c r="H477" s="147"/>
      <c r="I477" s="97">
        <f t="shared" si="21"/>
        <v>0</v>
      </c>
      <c r="J477" s="147"/>
      <c r="K477" s="100"/>
    </row>
    <row r="478" spans="1:11" ht="12.75">
      <c r="A478" s="107" t="s">
        <v>273</v>
      </c>
      <c r="B478" s="108"/>
      <c r="C478" s="110" t="s">
        <v>87</v>
      </c>
      <c r="D478" s="110" t="s">
        <v>362</v>
      </c>
      <c r="E478" s="110" t="s">
        <v>362</v>
      </c>
      <c r="F478" s="110" t="s">
        <v>439</v>
      </c>
      <c r="G478" s="110" t="s">
        <v>119</v>
      </c>
      <c r="H478" s="147"/>
      <c r="I478" s="97">
        <f t="shared" si="21"/>
        <v>0</v>
      </c>
      <c r="J478" s="147"/>
      <c r="K478" s="100"/>
    </row>
    <row r="479" spans="1:11" ht="12.75">
      <c r="A479" s="107" t="s">
        <v>273</v>
      </c>
      <c r="B479" s="108"/>
      <c r="C479" s="110" t="s">
        <v>87</v>
      </c>
      <c r="D479" s="110" t="s">
        <v>362</v>
      </c>
      <c r="E479" s="110" t="s">
        <v>362</v>
      </c>
      <c r="F479" s="110" t="s">
        <v>440</v>
      </c>
      <c r="G479" s="110" t="s">
        <v>119</v>
      </c>
      <c r="H479" s="147"/>
      <c r="I479" s="97">
        <f t="shared" si="21"/>
        <v>0</v>
      </c>
      <c r="J479" s="147"/>
      <c r="K479" s="100"/>
    </row>
    <row r="480" spans="1:11" ht="25.5" customHeight="1">
      <c r="A480" s="103" t="s">
        <v>326</v>
      </c>
      <c r="B480" s="104"/>
      <c r="C480" s="105">
        <v>999</v>
      </c>
      <c r="D480" s="106" t="s">
        <v>362</v>
      </c>
      <c r="E480" s="106" t="s">
        <v>363</v>
      </c>
      <c r="F480" s="106"/>
      <c r="G480" s="110"/>
      <c r="H480" s="150">
        <f>H481</f>
        <v>23439.5</v>
      </c>
      <c r="I480" s="97">
        <f t="shared" si="21"/>
        <v>-23439.5</v>
      </c>
      <c r="J480" s="143"/>
      <c r="K480" s="99"/>
    </row>
    <row r="481" spans="1:11" ht="25.5">
      <c r="A481" s="107" t="s">
        <v>72</v>
      </c>
      <c r="B481" s="108"/>
      <c r="C481" s="110" t="s">
        <v>87</v>
      </c>
      <c r="D481" s="110" t="s">
        <v>362</v>
      </c>
      <c r="E481" s="110">
        <v>10</v>
      </c>
      <c r="F481" s="110" t="s">
        <v>73</v>
      </c>
      <c r="G481" s="110"/>
      <c r="H481" s="147">
        <f>H482</f>
        <v>23439.5</v>
      </c>
      <c r="I481" s="97">
        <f t="shared" si="21"/>
        <v>-23439.5</v>
      </c>
      <c r="J481" s="147"/>
      <c r="K481" s="100"/>
    </row>
    <row r="482" spans="1:11" ht="25.5">
      <c r="A482" s="107" t="s">
        <v>274</v>
      </c>
      <c r="B482" s="108"/>
      <c r="C482" s="110" t="s">
        <v>87</v>
      </c>
      <c r="D482" s="110" t="s">
        <v>362</v>
      </c>
      <c r="E482" s="110">
        <v>10</v>
      </c>
      <c r="F482" s="110" t="s">
        <v>279</v>
      </c>
      <c r="G482" s="110"/>
      <c r="H482" s="147">
        <f>H483+H484</f>
        <v>23439.5</v>
      </c>
      <c r="I482" s="97">
        <f t="shared" si="21"/>
        <v>-23439.5</v>
      </c>
      <c r="J482" s="147"/>
      <c r="K482" s="100"/>
    </row>
    <row r="483" spans="1:11" ht="12.75">
      <c r="A483" s="107" t="s">
        <v>273</v>
      </c>
      <c r="B483" s="108"/>
      <c r="C483" s="110" t="s">
        <v>87</v>
      </c>
      <c r="D483" s="110" t="s">
        <v>362</v>
      </c>
      <c r="E483" s="110">
        <v>10</v>
      </c>
      <c r="F483" s="110" t="s">
        <v>279</v>
      </c>
      <c r="G483" s="110" t="s">
        <v>119</v>
      </c>
      <c r="H483" s="147">
        <v>0</v>
      </c>
      <c r="I483" s="97">
        <f t="shared" si="21"/>
        <v>0</v>
      </c>
      <c r="J483" s="147"/>
      <c r="K483" s="100"/>
    </row>
    <row r="484" spans="1:11" ht="12.75">
      <c r="A484" s="107" t="s">
        <v>83</v>
      </c>
      <c r="B484" s="108"/>
      <c r="C484" s="110" t="s">
        <v>87</v>
      </c>
      <c r="D484" s="110" t="s">
        <v>362</v>
      </c>
      <c r="E484" s="110">
        <v>10</v>
      </c>
      <c r="F484" s="110" t="s">
        <v>279</v>
      </c>
      <c r="G484" s="110" t="s">
        <v>246</v>
      </c>
      <c r="H484" s="147">
        <f>21893.5-183+1729</f>
        <v>23439.5</v>
      </c>
      <c r="I484" s="97">
        <f t="shared" si="21"/>
        <v>-23439.5</v>
      </c>
      <c r="J484" s="147"/>
      <c r="K484" s="100"/>
    </row>
    <row r="485" spans="1:11" ht="12.75">
      <c r="A485" s="167" t="s">
        <v>406</v>
      </c>
      <c r="B485" s="108"/>
      <c r="C485" s="106" t="s">
        <v>87</v>
      </c>
      <c r="D485" s="106" t="s">
        <v>363</v>
      </c>
      <c r="E485" s="110"/>
      <c r="F485" s="110"/>
      <c r="G485" s="110"/>
      <c r="H485" s="147">
        <f>H486</f>
        <v>200</v>
      </c>
      <c r="I485" s="97">
        <f t="shared" si="21"/>
        <v>-200</v>
      </c>
      <c r="J485" s="147"/>
      <c r="K485" s="100"/>
    </row>
    <row r="486" spans="1:11" ht="25.5">
      <c r="A486" s="162" t="s">
        <v>4</v>
      </c>
      <c r="B486" s="108"/>
      <c r="C486" s="110" t="s">
        <v>87</v>
      </c>
      <c r="D486" s="106" t="s">
        <v>363</v>
      </c>
      <c r="E486" s="106" t="s">
        <v>367</v>
      </c>
      <c r="F486" s="110"/>
      <c r="G486" s="110"/>
      <c r="H486" s="147">
        <f>H487</f>
        <v>200</v>
      </c>
      <c r="I486" s="97">
        <f t="shared" si="21"/>
        <v>-200</v>
      </c>
      <c r="J486" s="147"/>
      <c r="K486" s="100"/>
    </row>
    <row r="487" spans="1:11" ht="25.5">
      <c r="A487" s="153" t="s">
        <v>39</v>
      </c>
      <c r="B487" s="108"/>
      <c r="C487" s="110" t="s">
        <v>87</v>
      </c>
      <c r="D487" s="110" t="s">
        <v>363</v>
      </c>
      <c r="E487" s="110" t="s">
        <v>367</v>
      </c>
      <c r="F487" s="110" t="s">
        <v>35</v>
      </c>
      <c r="G487" s="110"/>
      <c r="H487" s="147">
        <f>H488</f>
        <v>200</v>
      </c>
      <c r="I487" s="97">
        <f t="shared" si="21"/>
        <v>-200</v>
      </c>
      <c r="J487" s="147"/>
      <c r="K487" s="100"/>
    </row>
    <row r="488" spans="1:11" ht="25.5">
      <c r="A488" s="107" t="s">
        <v>59</v>
      </c>
      <c r="B488" s="108"/>
      <c r="C488" s="110" t="s">
        <v>87</v>
      </c>
      <c r="D488" s="110" t="s">
        <v>363</v>
      </c>
      <c r="E488" s="110" t="s">
        <v>367</v>
      </c>
      <c r="F488" s="110" t="s">
        <v>35</v>
      </c>
      <c r="G488" s="110" t="s">
        <v>296</v>
      </c>
      <c r="H488" s="147">
        <v>200</v>
      </c>
      <c r="I488" s="97">
        <f t="shared" si="21"/>
        <v>-200</v>
      </c>
      <c r="J488" s="147"/>
      <c r="K488" s="100"/>
    </row>
    <row r="489" spans="1:11" ht="12.75">
      <c r="A489" s="103" t="s">
        <v>437</v>
      </c>
      <c r="B489" s="108"/>
      <c r="C489" s="106" t="s">
        <v>87</v>
      </c>
      <c r="D489" s="106" t="s">
        <v>136</v>
      </c>
      <c r="E489" s="110"/>
      <c r="F489" s="110"/>
      <c r="G489" s="110"/>
      <c r="H489" s="147"/>
      <c r="I489" s="97">
        <f t="shared" si="21"/>
        <v>3270</v>
      </c>
      <c r="J489" s="143">
        <f aca="true" t="shared" si="23" ref="J489:K492">J490</f>
        <v>3270</v>
      </c>
      <c r="K489" s="99">
        <f t="shared" si="23"/>
        <v>3270</v>
      </c>
    </row>
    <row r="490" spans="1:11" ht="12.75">
      <c r="A490" s="107" t="s">
        <v>370</v>
      </c>
      <c r="B490" s="108"/>
      <c r="C490" s="110" t="s">
        <v>87</v>
      </c>
      <c r="D490" s="110" t="s">
        <v>136</v>
      </c>
      <c r="E490" s="110" t="s">
        <v>365</v>
      </c>
      <c r="F490" s="110"/>
      <c r="G490" s="110"/>
      <c r="H490" s="147"/>
      <c r="I490" s="97">
        <f t="shared" si="21"/>
        <v>3270</v>
      </c>
      <c r="J490" s="147">
        <f t="shared" si="23"/>
        <v>3270</v>
      </c>
      <c r="K490" s="100">
        <f t="shared" si="23"/>
        <v>3270</v>
      </c>
    </row>
    <row r="491" spans="1:11" ht="25.5">
      <c r="A491" s="107" t="s">
        <v>111</v>
      </c>
      <c r="B491" s="108"/>
      <c r="C491" s="110" t="s">
        <v>87</v>
      </c>
      <c r="D491" s="110" t="s">
        <v>136</v>
      </c>
      <c r="E491" s="110" t="s">
        <v>365</v>
      </c>
      <c r="F491" s="110" t="s">
        <v>371</v>
      </c>
      <c r="G491" s="110"/>
      <c r="H491" s="147"/>
      <c r="I491" s="97">
        <f t="shared" si="21"/>
        <v>3270</v>
      </c>
      <c r="J491" s="147">
        <f t="shared" si="23"/>
        <v>3270</v>
      </c>
      <c r="K491" s="100">
        <f t="shared" si="23"/>
        <v>3270</v>
      </c>
    </row>
    <row r="492" spans="1:11" ht="25.5">
      <c r="A492" s="112" t="s">
        <v>351</v>
      </c>
      <c r="B492" s="108"/>
      <c r="C492" s="110" t="s">
        <v>87</v>
      </c>
      <c r="D492" s="110" t="s">
        <v>136</v>
      </c>
      <c r="E492" s="110" t="s">
        <v>365</v>
      </c>
      <c r="F492" s="110" t="s">
        <v>372</v>
      </c>
      <c r="G492" s="110"/>
      <c r="H492" s="147"/>
      <c r="I492" s="97">
        <f t="shared" si="21"/>
        <v>3270</v>
      </c>
      <c r="J492" s="147">
        <f t="shared" si="23"/>
        <v>3270</v>
      </c>
      <c r="K492" s="100">
        <f t="shared" si="23"/>
        <v>3270</v>
      </c>
    </row>
    <row r="493" spans="1:11" ht="12.75">
      <c r="A493" s="107" t="s">
        <v>83</v>
      </c>
      <c r="B493" s="108"/>
      <c r="C493" s="110" t="s">
        <v>87</v>
      </c>
      <c r="D493" s="110" t="s">
        <v>136</v>
      </c>
      <c r="E493" s="110" t="s">
        <v>365</v>
      </c>
      <c r="F493" s="110" t="s">
        <v>372</v>
      </c>
      <c r="G493" s="110" t="s">
        <v>246</v>
      </c>
      <c r="H493" s="147"/>
      <c r="I493" s="97">
        <f t="shared" si="21"/>
        <v>3270</v>
      </c>
      <c r="J493" s="147">
        <v>3270</v>
      </c>
      <c r="K493" s="147">
        <v>3270</v>
      </c>
    </row>
    <row r="494" spans="1:11" ht="12.75">
      <c r="A494" s="168" t="s">
        <v>109</v>
      </c>
      <c r="B494" s="169"/>
      <c r="C494" s="170"/>
      <c r="D494" s="171"/>
      <c r="E494" s="172"/>
      <c r="F494" s="172"/>
      <c r="G494" s="171"/>
      <c r="H494" s="143">
        <f>H355+H199+H100+H78+H282+H11</f>
        <v>539264.72</v>
      </c>
      <c r="I494" s="97">
        <f t="shared" si="21"/>
        <v>108447.97</v>
      </c>
      <c r="J494" s="147">
        <f>J11+J78+J100+J199+J282+J355</f>
        <v>647712.69</v>
      </c>
      <c r="K494" s="100">
        <f>K11+K78+K100+K199+K282+K355</f>
        <v>644870.19</v>
      </c>
    </row>
    <row r="495" spans="1:11" ht="12.75">
      <c r="A495" s="173" t="s">
        <v>411</v>
      </c>
      <c r="B495" s="174"/>
      <c r="C495" s="129"/>
      <c r="D495" s="130" t="s">
        <v>412</v>
      </c>
      <c r="E495" s="130" t="s">
        <v>412</v>
      </c>
      <c r="F495" s="110" t="s">
        <v>209</v>
      </c>
      <c r="G495" s="130" t="s">
        <v>87</v>
      </c>
      <c r="H495" s="147">
        <f>28363.28-8205.3</f>
        <v>20157.98</v>
      </c>
      <c r="I495" s="97">
        <f t="shared" si="21"/>
        <v>-3257.98</v>
      </c>
      <c r="J495" s="147">
        <v>16900</v>
      </c>
      <c r="K495" s="100">
        <f>16900+16900</f>
        <v>33800</v>
      </c>
    </row>
    <row r="496" spans="1:12" ht="13.5" thickBot="1">
      <c r="A496" s="175" t="s">
        <v>410</v>
      </c>
      <c r="B496" s="176"/>
      <c r="C496" s="177"/>
      <c r="D496" s="178"/>
      <c r="E496" s="179"/>
      <c r="F496" s="179"/>
      <c r="G496" s="178"/>
      <c r="H496" s="180">
        <f>H494+H495</f>
        <v>559422.7</v>
      </c>
      <c r="I496" s="97">
        <f t="shared" si="21"/>
        <v>105189.99</v>
      </c>
      <c r="J496" s="180">
        <f>J494+J495</f>
        <v>664612.69</v>
      </c>
      <c r="K496" s="102">
        <f>K494+K495</f>
        <v>678670.19</v>
      </c>
      <c r="L496" s="2"/>
    </row>
  </sheetData>
  <sheetProtection/>
  <mergeCells count="17">
    <mergeCell ref="A5:G5"/>
    <mergeCell ref="A7:A9"/>
    <mergeCell ref="D8:G8"/>
    <mergeCell ref="C7:G7"/>
    <mergeCell ref="I7:J8"/>
    <mergeCell ref="H8:H9"/>
    <mergeCell ref="K7:K9"/>
    <mergeCell ref="J1:K1"/>
    <mergeCell ref="J2:K2"/>
    <mergeCell ref="A3:G3"/>
    <mergeCell ref="A4:G4"/>
    <mergeCell ref="A355:G355"/>
    <mergeCell ref="A100:G100"/>
    <mergeCell ref="A199:G199"/>
    <mergeCell ref="A282:G282"/>
    <mergeCell ref="A78:G78"/>
    <mergeCell ref="A11:G11"/>
  </mergeCells>
  <printOptions/>
  <pageMargins left="1.220472440944882" right="0.2755905511811024" top="0.5905511811023623" bottom="0.4330708661417323" header="0.5118110236220472" footer="0.5118110236220472"/>
  <pageSetup fitToHeight="10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</dc:creator>
  <cp:keywords/>
  <dc:description/>
  <cp:lastModifiedBy>Admin</cp:lastModifiedBy>
  <cp:lastPrinted>2010-11-14T12:45:56Z</cp:lastPrinted>
  <dcterms:created xsi:type="dcterms:W3CDTF">2007-08-16T09:39:15Z</dcterms:created>
  <dcterms:modified xsi:type="dcterms:W3CDTF">2015-10-14T08:56:42Z</dcterms:modified>
  <cp:category/>
  <cp:version/>
  <cp:contentType/>
  <cp:contentStatus/>
</cp:coreProperties>
</file>